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5" yWindow="300" windowWidth="6975" windowHeight="8295" tabRatio="879" activeTab="6"/>
  </bookViews>
  <sheets>
    <sheet name="т1 " sheetId="91" r:id="rId1"/>
    <sheet name="т2" sheetId="96" r:id="rId2"/>
    <sheet name="C" sheetId="103" r:id="rId3"/>
    <sheet name="т3" sheetId="97" r:id="rId4"/>
    <sheet name="т4 " sheetId="98" r:id="rId5"/>
    <sheet name="т5" sheetId="101" r:id="rId6"/>
    <sheet name="т6" sheetId="100" r:id="rId7"/>
  </sheets>
  <externalReferences>
    <externalReference r:id="rId8"/>
  </externalReferences>
  <definedNames>
    <definedName name="_xlnm.Print_Titles" localSheetId="0">'т1 '!$21:$21</definedName>
    <definedName name="_xlnm.Print_Titles" localSheetId="1">т2!$7:$7</definedName>
    <definedName name="_xlnm.Print_Titles" localSheetId="3">т3!$7:$7</definedName>
    <definedName name="_xlnm.Print_Titles" localSheetId="4">'т4 '!#REF!</definedName>
    <definedName name="_xlnm.Print_Titles" localSheetId="5">т5!$7:$7</definedName>
    <definedName name="_xlnm.Print_Titles" localSheetId="6">т6!$4:$4</definedName>
    <definedName name="_xlnm.Print_Area" localSheetId="0">'т1 '!$A$1:$P$25</definedName>
    <definedName name="_xlnm.Print_Area" localSheetId="1">т2!$A$1:$P$11</definedName>
    <definedName name="_xlnm.Print_Area" localSheetId="3">т3!$A$1:$P$10</definedName>
    <definedName name="_xlnm.Print_Area" localSheetId="4">'т4 '!$A$1:$P$14</definedName>
    <definedName name="_xlnm.Print_Area" localSheetId="5">т5!$A$1:$P$15</definedName>
    <definedName name="_xlnm.Print_Area" localSheetId="6">т6!$A$1:$M$48</definedName>
  </definedNames>
  <calcPr calcId="162913"/>
</workbook>
</file>

<file path=xl/calcChain.xml><?xml version="1.0" encoding="utf-8"?>
<calcChain xmlns="http://schemas.openxmlformats.org/spreadsheetml/2006/main">
  <c r="P14" i="101" l="1"/>
  <c r="P13" i="101"/>
  <c r="L11" i="101"/>
  <c r="P11" i="101" s="1"/>
  <c r="L10" i="101"/>
  <c r="P10" i="101" s="1"/>
  <c r="L9" i="101"/>
  <c r="P9" i="101" s="1"/>
  <c r="P12" i="98"/>
  <c r="P11" i="98"/>
  <c r="P10" i="98"/>
  <c r="P9" i="98"/>
  <c r="P8" i="98"/>
  <c r="P9" i="97"/>
  <c r="P8" i="97"/>
  <c r="P10" i="97" s="1"/>
  <c r="L11" i="103"/>
  <c r="L10" i="103"/>
  <c r="L9" i="103"/>
  <c r="L8" i="103"/>
  <c r="L12" i="103" s="1"/>
  <c r="P9" i="96"/>
  <c r="P36" i="91"/>
  <c r="P35" i="91"/>
  <c r="P34" i="91"/>
  <c r="P33" i="91"/>
  <c r="P32" i="91"/>
  <c r="P31" i="91"/>
  <c r="P30" i="91"/>
  <c r="P29" i="91"/>
  <c r="P28" i="91"/>
  <c r="P27" i="91"/>
  <c r="P26" i="91"/>
  <c r="P24" i="91"/>
  <c r="P23" i="91"/>
  <c r="P37" i="91" s="1"/>
  <c r="A14" i="91"/>
  <c r="A11" i="91"/>
  <c r="D10" i="91"/>
  <c r="A9" i="91"/>
  <c r="A8" i="91"/>
  <c r="P11" i="96" l="1"/>
  <c r="D19" i="100" s="1"/>
  <c r="P15" i="101"/>
  <c r="P14" i="98"/>
  <c r="D20" i="100" l="1"/>
  <c r="D21" i="100" l="1"/>
  <c r="D24" i="100" s="1"/>
  <c r="D28" i="100" l="1"/>
  <c r="D34" i="100"/>
  <c r="D26" i="100"/>
  <c r="D29" i="100"/>
  <c r="D27" i="100"/>
  <c r="D30" i="100"/>
  <c r="D33" i="100"/>
  <c r="D35" i="100"/>
  <c r="D31" i="100"/>
  <c r="D32" i="100"/>
  <c r="D25" i="100" l="1"/>
  <c r="D22" i="100" s="1"/>
</calcChain>
</file>

<file path=xl/sharedStrings.xml><?xml version="1.0" encoding="utf-8"?>
<sst xmlns="http://schemas.openxmlformats.org/spreadsheetml/2006/main" count="550" uniqueCount="208">
  <si>
    <t>№ п/п</t>
  </si>
  <si>
    <t>…</t>
  </si>
  <si>
    <t>Наименование</t>
  </si>
  <si>
    <t>км (по трассе)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</si>
  <si>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</si>
  <si>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</si>
  <si>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</si>
  <si>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</si>
  <si>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</si>
  <si>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</si>
  <si>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</si>
  <si>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</si>
  <si>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</si>
  <si>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единиц</t>
  </si>
  <si>
    <t xml:space="preserve">Специальные переходы </t>
  </si>
  <si>
    <t>км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</si>
  <si>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</si>
  <si>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</si>
  <si>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</si>
  <si>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</si>
  <si>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</si>
  <si>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</si>
  <si>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</si>
  <si>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</si>
  <si>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</si>
  <si>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</si>
  <si>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</si>
  <si>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</si>
  <si>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>7.1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</si>
  <si>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</si>
  <si>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</si>
  <si>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</si>
  <si>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</si>
  <si>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</si>
  <si>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 xml:space="preserve">Итого объем финансовых потребностей,                   тыс рублей (без НДС) </t>
  </si>
  <si>
    <t>1.1</t>
  </si>
  <si>
    <t>1.2</t>
  </si>
  <si>
    <t>2.1</t>
  </si>
  <si>
    <t>3.1</t>
  </si>
  <si>
    <t>Количество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</si>
  <si>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</si>
  <si>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</si>
  <si>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</si>
  <si>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</si>
  <si>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 выполнение специального перехода методом горизонтально-направленного бурения</t>
  </si>
  <si>
    <t>Кабельные линиии электропередачи (КЛ) 6-500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</si>
  <si>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</si>
  <si>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</si>
  <si>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</si>
  <si>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</si>
  <si>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</si>
  <si>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Принятые индексы дефляторы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</si>
  <si>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</si>
  <si>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</si>
  <si>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</si>
  <si>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</si>
  <si>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</si>
  <si>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</si>
  <si>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</si>
  <si>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</si>
  <si>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</si>
  <si>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</si>
  <si>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</si>
  <si>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(подпись)</t>
  </si>
  <si>
    <t>Субъекты Российской Федерации, на территории которых реализуется инвестиционный проект: Чеченская республика</t>
  </si>
  <si>
    <t>Инвестиционная программа АО Чеченэнерго</t>
  </si>
  <si>
    <t>Составил: Начальник СДО УКС АО "Чеченэнерго"</t>
  </si>
  <si>
    <t>Басханов Т.Н.</t>
  </si>
  <si>
    <t>Проверил: Начальник УКС АО "Чеченэнерго"</t>
  </si>
  <si>
    <t>Эдиев У.М.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</si>
  <si>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</si>
  <si>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</si>
  <si>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 xml:space="preserve"> полное наименование субъекта электроэнергетики</t>
  </si>
  <si>
    <t>рег.к.</t>
  </si>
  <si>
    <t>примечание</t>
  </si>
  <si>
    <t xml:space="preserve">Затраты на проектно-изыскательские работы для отдельных элементов электрических сетей </t>
  </si>
  <si>
    <t>НДС 20%</t>
  </si>
  <si>
    <t>1</t>
  </si>
  <si>
    <t>2</t>
  </si>
  <si>
    <t>3</t>
  </si>
  <si>
    <t>7.2</t>
  </si>
  <si>
    <t>7.3</t>
  </si>
  <si>
    <t>7.4</t>
  </si>
  <si>
    <t xml:space="preserve">Идентификатор инвестиционного проекта: </t>
  </si>
  <si>
    <t>Наименование инвестиционного проекта:  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</si>
  <si>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</si>
  <si>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</si>
  <si>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</si>
  <si>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>Тип инвестиционного проекта:     Строительство</t>
  </si>
  <si>
    <t xml:space="preserve">             строительство и (или)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</si>
  <si>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ОТР 05.09.2017</t>
  </si>
  <si>
    <t>Наименование и реквизиты документа, согласно которому сформированы технические характеристики (параметры) инвестиционного проекта ОТР 02.09.2019</t>
  </si>
  <si>
    <t>Распределительное устройство подстанции (ПС) 6-750 кВ</t>
  </si>
  <si>
    <t>Выключатель (ячейка выключателя), ячейка распределительного устройства 1</t>
  </si>
  <si>
    <t>шт. ячеек</t>
  </si>
  <si>
    <t>Iном 3150, Iоткл 50кА</t>
  </si>
  <si>
    <t>В1-01</t>
  </si>
  <si>
    <t>Выключатель (ячейка выключателя), ячейка распределительного устройства 3</t>
  </si>
  <si>
    <t>Iном 2500, Iоткл 25кА</t>
  </si>
  <si>
    <t>В3-05-2</t>
  </si>
  <si>
    <t>Силовой трансформатор, автотрансформатор
35-750 кВ</t>
  </si>
  <si>
    <t>Ячейка трансформатора 1</t>
  </si>
  <si>
    <t>трансформатор 110/НН ТДН-40МВА</t>
  </si>
  <si>
    <t>Т4-11</t>
  </si>
  <si>
    <t>2.3</t>
  </si>
  <si>
    <t>Дугогасящие реакторы</t>
  </si>
  <si>
    <t>ДГР-10кВ 300кВА</t>
  </si>
  <si>
    <t>ячейка</t>
  </si>
  <si>
    <t>Р1-02-1</t>
  </si>
  <si>
    <t>2.4</t>
  </si>
  <si>
    <t>Трансформаторы собственных нужд</t>
  </si>
  <si>
    <t>ТСН (ТМГ-160)</t>
  </si>
  <si>
    <t>Т5-11-1</t>
  </si>
  <si>
    <t>2.5</t>
  </si>
  <si>
    <t xml:space="preserve">УНЦ АСУТП ПС и ТМ </t>
  </si>
  <si>
    <t>АСУТП ПС</t>
  </si>
  <si>
    <t>А3-02</t>
  </si>
  <si>
    <t>2.6</t>
  </si>
  <si>
    <t>УНЦ ИВКЭ</t>
  </si>
  <si>
    <t>ИВКЭ для ПС (ЗПС) 35 кВ и выше</t>
  </si>
  <si>
    <t>А2-02</t>
  </si>
  <si>
    <t xml:space="preserve">УНЦ ИИК </t>
  </si>
  <si>
    <t>Прибор учета трехфазный для ПС (ЗПС)</t>
  </si>
  <si>
    <t>1 точка учета</t>
  </si>
  <si>
    <t>А1-05</t>
  </si>
  <si>
    <t xml:space="preserve">УНЦ зданий ЗРУ, ЗПС, ОПУ, РЩ, РПБ </t>
  </si>
  <si>
    <t>ОПУ</t>
  </si>
  <si>
    <t>м2</t>
  </si>
  <si>
    <t>З4-03</t>
  </si>
  <si>
    <t>2.7</t>
  </si>
  <si>
    <t>ЗРУ</t>
  </si>
  <si>
    <t>З4-01</t>
  </si>
  <si>
    <t>Подготовка и благоустройство территории ПС</t>
  </si>
  <si>
    <t>Б1-16</t>
  </si>
  <si>
    <t>Чеченская Республика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</si>
  <si>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</si>
  <si>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 xml:space="preserve">УНЦ постоянной части ПС </t>
  </si>
  <si>
    <t xml:space="preserve"> Внутриплощадочные сети, общепод-станционные системы</t>
  </si>
  <si>
    <t>З1-02</t>
  </si>
  <si>
    <t xml:space="preserve"> ПС открытого типа 110/10 кВ</t>
  </si>
  <si>
    <t>П1-02</t>
  </si>
  <si>
    <t>Распределительное устройство ПС 6-750 кВ</t>
  </si>
  <si>
    <t>Выключатель (ячейка выключателя), ячейка распределительного устройства 4(Доп.ячейки на смежных ПС)</t>
  </si>
  <si>
    <t>КРУН-10кВ, Iном 2500, Iоткл 25кА</t>
  </si>
  <si>
    <t>В2-04-1</t>
  </si>
  <si>
    <t>6.1</t>
  </si>
  <si>
    <t>Выключатель (ячейка выключателя), ячейка распределительного устройства 2</t>
  </si>
  <si>
    <t>11</t>
  </si>
  <si>
    <t>13</t>
  </si>
  <si>
    <t>15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</si>
  <si>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</si>
  <si>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</si>
  <si>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</si>
  <si>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</si>
  <si>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</si>
  <si>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</si>
  <si>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</si>
  <si>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</si>
  <si>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</si>
  <si>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Наименование и реквизиты документа, согласно которому сформированы технические характеристики (параметры) инвестиционного проекта Основные технические решения по объекту от 05.09.2017г.</t>
  </si>
  <si>
    <t xml:space="preserve">УНЦ ячейки выключателя                  НУ 6-35 кВ </t>
  </si>
  <si>
    <t>КРУ-ЧЭАЗ-59ХЛ1 токи 1250/20</t>
  </si>
  <si>
    <t>В2-02-1</t>
  </si>
  <si>
    <t>от 151 до 300,9</t>
  </si>
  <si>
    <t>объект</t>
  </si>
  <si>
    <t>П6-11</t>
  </si>
  <si>
    <t xml:space="preserve">УНЦ ВЛ 0,4-750 кВ на строительно-монтажные работы без опор и провода </t>
  </si>
  <si>
    <t>110(150)</t>
  </si>
  <si>
    <t>двухцепная, многогранные опоры</t>
  </si>
  <si>
    <t>1 км</t>
  </si>
  <si>
    <t>Л1-04-4</t>
  </si>
  <si>
    <t xml:space="preserve">УНЦ опор ВЛ 0,4-750 кВ </t>
  </si>
  <si>
    <t>Л3-04-4</t>
  </si>
  <si>
    <t xml:space="preserve">УНЦ провода ВЛ 0,4-750 кВ </t>
  </si>
  <si>
    <t>0,4-750</t>
  </si>
  <si>
    <t>Сечение фазного провода АС-185 мм2</t>
  </si>
  <si>
    <t>2,8*2</t>
  </si>
  <si>
    <t>Л5-05</t>
  </si>
  <si>
    <t xml:space="preserve">УНЦ грозотроса ВЛ </t>
  </si>
  <si>
    <t>Грозотрос ОКГТ 62кН/24</t>
  </si>
  <si>
    <t>О1-01-1</t>
  </si>
  <si>
    <t xml:space="preserve">Затраты на проектно-изыскательские работы по ВЛ </t>
  </si>
  <si>
    <t>П3-13</t>
  </si>
  <si>
    <t>УНЦ КЛ 6-500 кВ (с алюминиевой жилой)              цепь №1</t>
  </si>
  <si>
    <t>АПвПу2г 1х300/120-10
(алюминиевые жилы)</t>
  </si>
  <si>
    <t>К1-09</t>
  </si>
  <si>
    <t>КЛ  цепь №2</t>
  </si>
  <si>
    <t xml:space="preserve">УНЦ на устройство траншеи КЛ и восстановление благоустройства по трассе </t>
  </si>
  <si>
    <t>2 цепи кабеля в траншее, напряжение 10кВ</t>
  </si>
  <si>
    <t>Б2-02-4</t>
  </si>
  <si>
    <t xml:space="preserve">УНЦ выполнения специального перехода кабельной линии методом ГНБ </t>
  </si>
  <si>
    <t>Н1-05</t>
  </si>
  <si>
    <t xml:space="preserve">Затраты на проектно-изыскательские работы по КЛ </t>
  </si>
  <si>
    <t>П5-01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</si>
  <si>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</si>
  <si>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</si>
  <si>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</si>
  <si>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</si>
  <si>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t>7.7</t>
  </si>
  <si>
    <t>7.8</t>
  </si>
  <si>
    <t>7.9</t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</si>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</sst>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"/>
    <numFmt numFmtId="170" formatCode="#,##0.000"/>
    <numFmt numFmtId="171" formatCode="#\ ##0.00"/>
    <numFmt numFmtId="172" formatCode="0.0_)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168" fontId="45" fillId="0" borderId="0"/>
    <xf numFmtId="0" fontId="49" fillId="0" borderId="0"/>
    <xf numFmtId="9" fontId="51" fillId="0" borderId="0" applyFont="0" applyFill="0" applyBorder="0" applyAlignment="0" applyProtection="0"/>
  </cellStyleXfs>
  <cellXfs count="22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49" fontId="2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0" fontId="39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" fontId="23" fillId="0" borderId="1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49" fontId="40" fillId="0" borderId="0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40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6" fillId="0" borderId="0" xfId="0" applyFont="1" applyBorder="1" applyAlignment="1">
      <alignment vertical="center" wrapText="1"/>
    </xf>
    <xf numFmtId="0" fontId="47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47" fillId="0" borderId="0" xfId="0" applyFont="1" applyAlignment="1">
      <alignment horizontal="center"/>
    </xf>
    <xf numFmtId="49" fontId="47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5" fillId="0" borderId="10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center"/>
    </xf>
    <xf numFmtId="0" fontId="26" fillId="0" borderId="10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24" borderId="10" xfId="0" applyFont="1" applyFill="1" applyBorder="1" applyAlignment="1">
      <alignment horizontal="center" vertical="center"/>
    </xf>
    <xf numFmtId="0" fontId="3" fillId="24" borderId="0" xfId="0" applyFont="1" applyFill="1"/>
    <xf numFmtId="164" fontId="3" fillId="24" borderId="10" xfId="0" applyNumberFormat="1" applyFont="1" applyFill="1" applyBorder="1" applyAlignment="1">
      <alignment horizontal="center" vertical="center" wrapText="1"/>
    </xf>
    <xf numFmtId="0" fontId="3" fillId="24" borderId="0" xfId="0" applyFont="1" applyFill="1" applyAlignment="1">
      <alignment vertical="center"/>
    </xf>
    <xf numFmtId="0" fontId="29" fillId="24" borderId="0" xfId="0" applyFont="1" applyFill="1" applyAlignment="1">
      <alignment vertical="center" wrapText="1"/>
    </xf>
    <xf numFmtId="0" fontId="29" fillId="24" borderId="0" xfId="0" applyFont="1" applyFill="1" applyAlignment="1">
      <alignment vertical="center"/>
    </xf>
    <xf numFmtId="0" fontId="29" fillId="24" borderId="0" xfId="0" applyFont="1" applyFill="1" applyAlignment="1"/>
    <xf numFmtId="0" fontId="32" fillId="24" borderId="0" xfId="53" applyFont="1" applyFill="1" applyAlignment="1">
      <alignment vertical="center"/>
    </xf>
    <xf numFmtId="0" fontId="33" fillId="24" borderId="0" xfId="53" applyFont="1" applyFill="1" applyAlignment="1">
      <alignment vertical="center"/>
    </xf>
    <xf numFmtId="0" fontId="33" fillId="24" borderId="0" xfId="53" applyFont="1" applyFill="1" applyAlignment="1">
      <alignment vertical="top"/>
    </xf>
    <xf numFmtId="0" fontId="30" fillId="24" borderId="0" xfId="0" applyFont="1" applyFill="1" applyAlignment="1">
      <alignment vertical="center"/>
    </xf>
    <xf numFmtId="0" fontId="30" fillId="24" borderId="0" xfId="0" applyFont="1" applyFill="1" applyAlignment="1"/>
    <xf numFmtId="0" fontId="3" fillId="24" borderId="0" xfId="0" applyFont="1" applyFill="1" applyAlignment="1"/>
    <xf numFmtId="0" fontId="30" fillId="24" borderId="0" xfId="0" applyFont="1" applyFill="1"/>
    <xf numFmtId="49" fontId="3" fillId="24" borderId="0" xfId="0" applyNumberFormat="1" applyFont="1" applyFill="1" applyBorder="1" applyAlignment="1">
      <alignment horizontal="center" vertical="center"/>
    </xf>
    <xf numFmtId="0" fontId="4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horizontal="center" vertical="center"/>
    </xf>
    <xf numFmtId="3" fontId="4" fillId="24" borderId="0" xfId="0" applyNumberFormat="1" applyFont="1" applyFill="1" applyBorder="1" applyAlignment="1">
      <alignment horizontal="center" vertical="center"/>
    </xf>
    <xf numFmtId="3" fontId="3" fillId="24" borderId="0" xfId="0" applyNumberFormat="1" applyFont="1" applyFill="1" applyAlignment="1">
      <alignment horizontal="center"/>
    </xf>
    <xf numFmtId="3" fontId="3" fillId="24" borderId="10" xfId="0" applyNumberFormat="1" applyFont="1" applyFill="1" applyBorder="1" applyAlignment="1">
      <alignment horizontal="center" vertical="center" wrapText="1"/>
    </xf>
    <xf numFmtId="3" fontId="3" fillId="24" borderId="10" xfId="0" applyNumberFormat="1" applyFont="1" applyFill="1" applyBorder="1" applyAlignment="1">
      <alignment horizontal="center" vertical="center"/>
    </xf>
    <xf numFmtId="49" fontId="4" fillId="24" borderId="0" xfId="0" applyNumberFormat="1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vertical="center" wrapText="1"/>
    </xf>
    <xf numFmtId="164" fontId="3" fillId="24" borderId="0" xfId="0" applyNumberFormat="1" applyFont="1" applyFill="1" applyBorder="1" applyAlignment="1">
      <alignment horizontal="center" vertical="center" wrapText="1"/>
    </xf>
    <xf numFmtId="3" fontId="4" fillId="24" borderId="0" xfId="0" applyNumberFormat="1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horizontal="center"/>
    </xf>
    <xf numFmtId="3" fontId="3" fillId="24" borderId="0" xfId="0" applyNumberFormat="1" applyFont="1" applyFill="1" applyBorder="1" applyAlignment="1">
      <alignment horizontal="center"/>
    </xf>
    <xf numFmtId="0" fontId="3" fillId="24" borderId="0" xfId="0" applyFont="1" applyFill="1" applyBorder="1"/>
    <xf numFmtId="0" fontId="3" fillId="24" borderId="0" xfId="0" applyFont="1" applyFill="1" applyAlignment="1">
      <alignment horizontal="center"/>
    </xf>
    <xf numFmtId="49" fontId="3" fillId="24" borderId="0" xfId="0" applyNumberFormat="1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3" fillId="24" borderId="0" xfId="0" applyFont="1" applyFill="1" applyAlignment="1">
      <alignment wrapText="1"/>
    </xf>
    <xf numFmtId="0" fontId="50" fillId="0" borderId="17" xfId="55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24" borderId="0" xfId="52" applyFont="1" applyFill="1" applyAlignment="1">
      <alignment wrapText="1"/>
    </xf>
    <xf numFmtId="0" fontId="3" fillId="24" borderId="0" xfId="52" applyFont="1" applyFill="1" applyAlignment="1"/>
    <xf numFmtId="0" fontId="3" fillId="0" borderId="0" xfId="53" applyFont="1" applyAlignment="1">
      <alignment vertical="center"/>
    </xf>
    <xf numFmtId="4" fontId="2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24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3" fillId="24" borderId="10" xfId="0" applyNumberFormat="1" applyFont="1" applyFill="1" applyBorder="1" applyAlignment="1">
      <alignment horizontal="center" vertical="center"/>
    </xf>
    <xf numFmtId="2" fontId="3" fillId="24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 applyAlignment="1">
      <alignment horizontal="center" vertical="center"/>
    </xf>
    <xf numFmtId="0" fontId="30" fillId="0" borderId="10" xfId="0" applyFont="1" applyBorder="1" applyAlignment="1">
      <alignment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0" xfId="0" applyFont="1"/>
    <xf numFmtId="0" fontId="30" fillId="24" borderId="10" xfId="0" applyFont="1" applyFill="1" applyBorder="1" applyAlignment="1">
      <alignment vertical="center" wrapText="1"/>
    </xf>
    <xf numFmtId="0" fontId="30" fillId="24" borderId="10" xfId="0" applyFont="1" applyFill="1" applyBorder="1" applyAlignment="1">
      <alignment horizontal="center" vertical="center" wrapText="1"/>
    </xf>
    <xf numFmtId="0" fontId="30" fillId="0" borderId="10" xfId="0" applyFont="1" applyBorder="1"/>
    <xf numFmtId="0" fontId="30" fillId="0" borderId="14" xfId="0" applyFont="1" applyBorder="1" applyAlignment="1">
      <alignment horizontal="center" vertical="center" wrapText="1"/>
    </xf>
    <xf numFmtId="3" fontId="3" fillId="24" borderId="1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" fontId="3" fillId="24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170" fontId="3" fillId="0" borderId="10" xfId="0" applyNumberFormat="1" applyFont="1" applyFill="1" applyBorder="1" applyAlignment="1">
      <alignment horizontal="center" vertical="center"/>
    </xf>
    <xf numFmtId="164" fontId="3" fillId="24" borderId="10" xfId="0" applyNumberFormat="1" applyFont="1" applyFill="1" applyBorder="1" applyAlignment="1">
      <alignment horizontal="center" vertical="center"/>
    </xf>
    <xf numFmtId="4" fontId="3" fillId="24" borderId="10" xfId="0" applyNumberFormat="1" applyFont="1" applyFill="1" applyBorder="1" applyAlignment="1">
      <alignment horizontal="center" vertical="center"/>
    </xf>
    <xf numFmtId="1" fontId="0" fillId="0" borderId="10" xfId="56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0" xfId="56" applyNumberFormat="1" applyFont="1" applyBorder="1" applyAlignment="1">
      <alignment horizontal="center" vertical="center"/>
    </xf>
    <xf numFmtId="2" fontId="40" fillId="25" borderId="10" xfId="0" applyNumberFormat="1" applyFont="1" applyFill="1" applyBorder="1" applyAlignment="1">
      <alignment horizontal="center" vertical="center" wrapText="1"/>
    </xf>
    <xf numFmtId="2" fontId="4" fillId="24" borderId="10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/>
    </xf>
    <xf numFmtId="171" fontId="3" fillId="0" borderId="10" xfId="0" applyNumberFormat="1" applyFont="1" applyBorder="1" applyAlignment="1">
      <alignment horizontal="right" vertical="center"/>
    </xf>
    <xf numFmtId="171" fontId="0" fillId="0" borderId="10" xfId="0" applyNumberFormat="1" applyBorder="1"/>
    <xf numFmtId="0" fontId="26" fillId="0" borderId="0" xfId="0" applyFont="1" applyAlignment="1">
      <alignment wrapText="1"/>
    </xf>
    <xf numFmtId="4" fontId="3" fillId="0" borderId="10" xfId="0" applyNumberFormat="1" applyFont="1" applyFill="1" applyBorder="1" applyAlignment="1">
      <alignment horizontal="center"/>
    </xf>
    <xf numFmtId="0" fontId="30" fillId="0" borderId="0" xfId="0" applyFont="1" applyAlignment="1">
      <alignment horizontal="center"/>
    </xf>
    <xf numFmtId="169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Fill="1"/>
    <xf numFmtId="169" fontId="26" fillId="0" borderId="10" xfId="37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3" fillId="0" borderId="10" xfId="37" applyFont="1" applyBorder="1" applyAlignment="1">
      <alignment horizontal="center" vertical="center"/>
    </xf>
    <xf numFmtId="172" fontId="23" fillId="0" borderId="10" xfId="37" applyNumberFormat="1" applyFont="1" applyFill="1" applyBorder="1" applyAlignment="1">
      <alignment horizontal="center" vertical="center"/>
    </xf>
    <xf numFmtId="0" fontId="23" fillId="0" borderId="10" xfId="37" applyFont="1" applyFill="1" applyBorder="1" applyAlignment="1">
      <alignment horizontal="center" vertical="center"/>
    </xf>
    <xf numFmtId="169" fontId="23" fillId="0" borderId="10" xfId="37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29" fillId="24" borderId="0" xfId="0" applyFont="1" applyFill="1" applyAlignment="1">
      <alignment horizontal="center" vertical="center" wrapText="1"/>
    </xf>
    <xf numFmtId="0" fontId="29" fillId="24" borderId="0" xfId="0" applyFont="1" applyFill="1" applyAlignment="1">
      <alignment horizontal="center"/>
    </xf>
    <xf numFmtId="0" fontId="3" fillId="24" borderId="0" xfId="53" applyFont="1" applyFill="1" applyAlignment="1">
      <alignment horizontal="center" vertical="center"/>
    </xf>
    <xf numFmtId="0" fontId="26" fillId="24" borderId="0" xfId="53" applyFont="1" applyFill="1" applyAlignment="1">
      <alignment horizontal="center" vertical="top"/>
    </xf>
    <xf numFmtId="0" fontId="3" fillId="24" borderId="0" xfId="0" applyFont="1" applyFill="1" applyAlignment="1">
      <alignment horizontal="center" vertical="center"/>
    </xf>
    <xf numFmtId="0" fontId="48" fillId="24" borderId="0" xfId="0" applyFont="1" applyFill="1" applyAlignment="1">
      <alignment horizontal="left" vertical="top" wrapText="1"/>
    </xf>
    <xf numFmtId="0" fontId="3" fillId="24" borderId="0" xfId="52" applyFont="1" applyFill="1" applyAlignment="1">
      <alignment wrapText="1"/>
    </xf>
    <xf numFmtId="0" fontId="3" fillId="24" borderId="0" xfId="52" applyFont="1" applyFill="1" applyAlignment="1">
      <alignment horizontal="left" wrapText="1"/>
    </xf>
    <xf numFmtId="0" fontId="3" fillId="24" borderId="0" xfId="52" applyFont="1" applyFill="1" applyAlignment="1">
      <alignment horizontal="left"/>
    </xf>
    <xf numFmtId="0" fontId="26" fillId="24" borderId="0" xfId="0" applyFont="1" applyFill="1" applyAlignment="1">
      <alignment horizontal="left" vertical="top"/>
    </xf>
    <xf numFmtId="0" fontId="3" fillId="24" borderId="0" xfId="0" applyFont="1" applyFill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26" fillId="24" borderId="0" xfId="0" applyFont="1" applyFill="1" applyBorder="1" applyAlignment="1">
      <alignment horizontal="left" vertical="center"/>
    </xf>
    <xf numFmtId="0" fontId="35" fillId="24" borderId="16" xfId="0" applyFont="1" applyFill="1" applyBorder="1" applyAlignment="1">
      <alignment horizontal="left" vertical="center" wrapText="1"/>
    </xf>
    <xf numFmtId="0" fontId="35" fillId="24" borderId="0" xfId="0" applyFont="1" applyFill="1" applyBorder="1" applyAlignment="1">
      <alignment horizontal="left" vertical="center"/>
    </xf>
    <xf numFmtId="0" fontId="35" fillId="24" borderId="0" xfId="0" applyFont="1" applyFill="1" applyBorder="1" applyAlignment="1">
      <alignment horizontal="left" vertical="center" wrapText="1"/>
    </xf>
    <xf numFmtId="0" fontId="3" fillId="24" borderId="0" xfId="0" applyFont="1" applyFill="1" applyAlignment="1">
      <alignment horizontal="center"/>
    </xf>
    <xf numFmtId="0" fontId="26" fillId="24" borderId="0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/>
    </xf>
    <xf numFmtId="0" fontId="26" fillId="0" borderId="0" xfId="0" applyFont="1" applyBorder="1" applyAlignment="1">
      <alignment horizontal="left" vertical="center"/>
    </xf>
    <xf numFmtId="0" fontId="35" fillId="0" borderId="16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23" fillId="0" borderId="11" xfId="0" applyNumberFormat="1" applyFont="1" applyBorder="1" applyAlignment="1">
      <alignment horizontal="center" vertical="center" wrapText="1"/>
    </xf>
    <xf numFmtId="4" fontId="23" fillId="0" borderId="13" xfId="0" applyNumberFormat="1" applyFont="1" applyBorder="1" applyAlignment="1">
      <alignment horizontal="center" vertical="center" wrapText="1"/>
    </xf>
    <xf numFmtId="4" fontId="23" fillId="0" borderId="12" xfId="0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left"/>
    </xf>
    <xf numFmtId="0" fontId="40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49" fontId="40" fillId="0" borderId="0" xfId="0" applyNumberFormat="1" applyFont="1" applyFill="1" applyBorder="1" applyAlignment="1">
      <alignment horizontal="left" vertical="center"/>
    </xf>
    <xf numFmtId="0" fontId="3" fillId="0" borderId="11" xfId="52" applyFont="1" applyFill="1" applyBorder="1" applyAlignment="1">
      <alignment horizontal="left" vertical="center" wrapText="1"/>
    </xf>
    <xf numFmtId="0" fontId="3" fillId="0" borderId="13" xfId="52" applyFont="1" applyFill="1" applyBorder="1" applyAlignment="1">
      <alignment horizontal="left" vertical="center" wrapText="1"/>
    </xf>
    <xf numFmtId="0" fontId="3" fillId="0" borderId="12" xfId="52" applyFont="1" applyFill="1" applyBorder="1" applyAlignment="1">
      <alignment horizontal="left" vertical="center" wrapText="1"/>
    </xf>
    <xf numFmtId="0" fontId="3" fillId="0" borderId="0" xfId="53" applyFont="1" applyAlignment="1">
      <alignment horizontal="left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3" fillId="0" borderId="0" xfId="53" applyFont="1" applyAlignment="1">
      <alignment horizontal="left" vertical="center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31" xfId="54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Процентный" xfId="56" builtinId="5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7"/>
  <sheetViews>
    <sheetView topLeftCell="A19" zoomScale="70" zoomScaleNormal="70" zoomScaleSheetLayoutView="85" workbookViewId="0">
      <selection activeCell="L31" sqref="L31"/>
    </sheetView>
  </sheetViews>
  <sheetFormatPr defaultColWidth="9" defaultRowHeight="15.75" x14ac:dyDescent="0.25"/>
  <cols>
    <col min="1" max="1" width="8.625" style="40" customWidth="1"/>
    <col min="2" max="2" width="33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30" t="s">
        <v>22</v>
      </c>
    </row>
    <row r="2" spans="1:33" ht="18.75" x14ac:dyDescent="0.3">
      <c r="P2" s="31" t="s">
        <v>20</v>
      </c>
    </row>
    <row r="3" spans="1:33" ht="18.75" x14ac:dyDescent="0.3">
      <c r="P3" s="31" t="s">
        <v>21</v>
      </c>
    </row>
    <row r="4" spans="1:33" s="80" customFormat="1" ht="57" customHeight="1" x14ac:dyDescent="0.25">
      <c r="A4" s="174" t="s">
        <v>23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83"/>
      <c r="R4" s="83"/>
      <c r="S4" s="83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</row>
    <row r="5" spans="1:33" s="80" customFormat="1" ht="18.75" x14ac:dyDescent="0.3">
      <c r="A5" s="175"/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</row>
    <row r="6" spans="1:33" s="80" customFormat="1" ht="18.75" x14ac:dyDescent="0.25">
      <c r="A6" s="176" t="s">
        <v>65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</row>
    <row r="7" spans="1:33" s="80" customFormat="1" x14ac:dyDescent="0.25">
      <c r="A7" s="177" t="s">
        <v>72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87"/>
      <c r="R7" s="87"/>
      <c r="S7" s="87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</row>
    <row r="8" spans="1:33" s="80" customFormat="1" ht="18.75" x14ac:dyDescent="0.3">
      <c r="A8" s="178" t="str">
        <f>т6!A8</f>
        <v>Год раскрытия информации:  2022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89"/>
      <c r="R8" s="89"/>
      <c r="S8" s="89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</row>
    <row r="9" spans="1:33" s="80" customFormat="1" ht="51.75" customHeight="1" x14ac:dyDescent="0.3">
      <c r="A9" s="180" t="str">
        <f>т6!A9</f>
        <v>Наименование инвестиционного проекта:  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89"/>
      <c r="R9" s="89"/>
      <c r="S9" s="89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</row>
    <row r="10" spans="1:33" s="80" customFormat="1" ht="18.75" customHeight="1" x14ac:dyDescent="0.25">
      <c r="A10" s="116" t="s">
        <v>83</v>
      </c>
      <c r="B10" s="115"/>
      <c r="C10" s="115"/>
      <c r="D10" s="115" t="str">
        <f>т6!D10</f>
        <v>I_Che146</v>
      </c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</row>
    <row r="11" spans="1:33" s="80" customFormat="1" ht="18.75" x14ac:dyDescent="0.3">
      <c r="A11" s="184" t="str">
        <f>т6!A11</f>
        <v>Утвержденные плановые значения показателей приведены в соответствии с Приказом Минэнерго России от 22.12.2021 № 28@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89"/>
      <c r="R11" s="89"/>
      <c r="S11" s="89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</row>
    <row r="12" spans="1:33" s="92" customFormat="1" ht="22.5" customHeight="1" x14ac:dyDescent="0.3">
      <c r="A12" s="179" t="s">
        <v>70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82"/>
      <c r="R12" s="82"/>
      <c r="S12" s="82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</row>
    <row r="13" spans="1:33" s="92" customFormat="1" ht="18.75" x14ac:dyDescent="0.3">
      <c r="A13" s="181" t="s">
        <v>64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82"/>
      <c r="R13" s="82"/>
      <c r="S13" s="82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</row>
    <row r="14" spans="1:33" s="92" customFormat="1" ht="18.75" x14ac:dyDescent="0.3">
      <c r="A14" s="182" t="str">
        <f>т6!A14</f>
        <v>Тип инвестиционного проекта:     Строительство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82"/>
      <c r="R14" s="82"/>
      <c r="S14" s="82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</row>
    <row r="15" spans="1:33" s="92" customFormat="1" ht="18.75" customHeight="1" x14ac:dyDescent="0.3">
      <c r="A15" s="183" t="s">
        <v>71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82"/>
      <c r="R15" s="82"/>
      <c r="S15" s="82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</row>
    <row r="16" spans="1:33" ht="15" customHeight="1" collapsed="1" x14ac:dyDescent="0.25">
      <c r="A16" s="173" t="s">
        <v>7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</row>
    <row r="17" spans="1:18" ht="15" customHeight="1" x14ac:dyDescent="0.25">
      <c r="A17" s="185" t="s">
        <v>0</v>
      </c>
      <c r="B17" s="186" t="s">
        <v>2</v>
      </c>
      <c r="C17" s="187" t="s">
        <v>18</v>
      </c>
      <c r="D17" s="187"/>
      <c r="E17" s="187"/>
      <c r="F17" s="187"/>
      <c r="G17" s="187"/>
      <c r="H17" s="187"/>
      <c r="I17" s="187"/>
      <c r="J17" s="187" t="s">
        <v>19</v>
      </c>
      <c r="K17" s="187"/>
      <c r="L17" s="187"/>
      <c r="M17" s="187"/>
      <c r="N17" s="187"/>
      <c r="O17" s="187"/>
      <c r="P17" s="187"/>
      <c r="Q17" s="29"/>
    </row>
    <row r="18" spans="1:18" ht="41.25" customHeight="1" x14ac:dyDescent="0.25">
      <c r="A18" s="185"/>
      <c r="B18" s="186"/>
      <c r="C18" s="186" t="s">
        <v>90</v>
      </c>
      <c r="D18" s="186"/>
      <c r="E18" s="186"/>
      <c r="F18" s="186"/>
      <c r="G18" s="186"/>
      <c r="H18" s="186"/>
      <c r="I18" s="186"/>
      <c r="J18" s="186" t="s">
        <v>91</v>
      </c>
      <c r="K18" s="186"/>
      <c r="L18" s="186"/>
      <c r="M18" s="186"/>
      <c r="N18" s="186"/>
      <c r="O18" s="186"/>
      <c r="P18" s="186"/>
      <c r="Q18" s="29"/>
    </row>
    <row r="19" spans="1:18" ht="33.75" customHeight="1" x14ac:dyDescent="0.25">
      <c r="A19" s="185"/>
      <c r="B19" s="186"/>
      <c r="C19" s="186" t="s">
        <v>9</v>
      </c>
      <c r="D19" s="186"/>
      <c r="E19" s="186"/>
      <c r="F19" s="186"/>
      <c r="G19" s="186" t="s">
        <v>41</v>
      </c>
      <c r="H19" s="188"/>
      <c r="I19" s="188"/>
      <c r="J19" s="186" t="s">
        <v>9</v>
      </c>
      <c r="K19" s="186"/>
      <c r="L19" s="186"/>
      <c r="M19" s="186"/>
      <c r="N19" s="186" t="s">
        <v>41</v>
      </c>
      <c r="O19" s="188"/>
      <c r="P19" s="188"/>
    </row>
    <row r="20" spans="1:18" s="8" customFormat="1" ht="63" x14ac:dyDescent="0.25">
      <c r="A20" s="185"/>
      <c r="B20" s="186"/>
      <c r="C20" s="120" t="s">
        <v>17</v>
      </c>
      <c r="D20" s="120" t="s">
        <v>6</v>
      </c>
      <c r="E20" s="120" t="s">
        <v>39</v>
      </c>
      <c r="F20" s="120" t="s">
        <v>8</v>
      </c>
      <c r="G20" s="120" t="s">
        <v>10</v>
      </c>
      <c r="H20" s="120" t="s">
        <v>25</v>
      </c>
      <c r="I20" s="10" t="s">
        <v>24</v>
      </c>
      <c r="J20" s="120" t="s">
        <v>17</v>
      </c>
      <c r="K20" s="120" t="s">
        <v>6</v>
      </c>
      <c r="L20" s="123" t="s">
        <v>39</v>
      </c>
      <c r="M20" s="120" t="s">
        <v>8</v>
      </c>
      <c r="N20" s="120" t="s">
        <v>10</v>
      </c>
      <c r="O20" s="120" t="s">
        <v>25</v>
      </c>
      <c r="P20" s="10" t="s">
        <v>24</v>
      </c>
      <c r="Q20" s="113" t="s">
        <v>73</v>
      </c>
      <c r="R20" s="113" t="s">
        <v>74</v>
      </c>
    </row>
    <row r="21" spans="1:18" s="9" customFormat="1" x14ac:dyDescent="0.25">
      <c r="A21" s="119">
        <v>1</v>
      </c>
      <c r="B21" s="120">
        <v>2</v>
      </c>
      <c r="C21" s="119">
        <v>3</v>
      </c>
      <c r="D21" s="120">
        <v>4</v>
      </c>
      <c r="E21" s="119">
        <v>5</v>
      </c>
      <c r="F21" s="120">
        <v>6</v>
      </c>
      <c r="G21" s="119">
        <v>7</v>
      </c>
      <c r="H21" s="120">
        <v>8</v>
      </c>
      <c r="I21" s="119">
        <v>9</v>
      </c>
      <c r="J21" s="120">
        <v>10</v>
      </c>
      <c r="K21" s="119">
        <v>11</v>
      </c>
      <c r="L21" s="123">
        <v>12</v>
      </c>
      <c r="M21" s="119">
        <v>13</v>
      </c>
      <c r="N21" s="120">
        <v>14</v>
      </c>
      <c r="O21" s="119">
        <v>15</v>
      </c>
      <c r="P21" s="120">
        <v>16</v>
      </c>
    </row>
    <row r="22" spans="1:18" s="8" customFormat="1" ht="31.5" x14ac:dyDescent="0.25">
      <c r="A22" s="119">
        <v>1</v>
      </c>
      <c r="B22" s="11" t="s">
        <v>92</v>
      </c>
      <c r="C22" s="120"/>
      <c r="D22" s="120"/>
      <c r="E22" s="120"/>
      <c r="F22" s="120"/>
      <c r="G22" s="120"/>
      <c r="H22" s="120"/>
      <c r="I22" s="120"/>
      <c r="J22" s="120"/>
      <c r="K22" s="120"/>
      <c r="L22" s="123"/>
      <c r="M22" s="120"/>
      <c r="N22" s="120"/>
      <c r="O22" s="120"/>
      <c r="P22" s="120"/>
    </row>
    <row r="23" spans="1:18" s="8" customFormat="1" ht="47.25" x14ac:dyDescent="0.25">
      <c r="A23" s="119" t="s">
        <v>35</v>
      </c>
      <c r="B23" s="12" t="s">
        <v>93</v>
      </c>
      <c r="C23" s="120">
        <v>110</v>
      </c>
      <c r="D23" s="120" t="s">
        <v>95</v>
      </c>
      <c r="E23" s="120">
        <v>2</v>
      </c>
      <c r="F23" s="120" t="s">
        <v>94</v>
      </c>
      <c r="G23" s="13" t="s">
        <v>96</v>
      </c>
      <c r="H23" s="51">
        <v>24703</v>
      </c>
      <c r="I23" s="51">
        <v>52370.36</v>
      </c>
      <c r="J23" s="120">
        <v>110</v>
      </c>
      <c r="K23" s="120" t="s">
        <v>95</v>
      </c>
      <c r="L23" s="123">
        <v>2</v>
      </c>
      <c r="M23" s="120" t="s">
        <v>94</v>
      </c>
      <c r="N23" s="13" t="s">
        <v>96</v>
      </c>
      <c r="O23" s="3">
        <v>24703</v>
      </c>
      <c r="P23" s="100">
        <f>L23*O23*Q23</f>
        <v>52370.36</v>
      </c>
      <c r="Q23" s="9">
        <v>1.06</v>
      </c>
    </row>
    <row r="24" spans="1:18" s="8" customFormat="1" ht="47.25" x14ac:dyDescent="0.25">
      <c r="A24" s="119" t="s">
        <v>36</v>
      </c>
      <c r="B24" s="12" t="s">
        <v>97</v>
      </c>
      <c r="C24" s="120">
        <v>10</v>
      </c>
      <c r="D24" s="120" t="s">
        <v>98</v>
      </c>
      <c r="E24" s="120">
        <v>42</v>
      </c>
      <c r="F24" s="120" t="s">
        <v>94</v>
      </c>
      <c r="G24" s="13" t="s">
        <v>99</v>
      </c>
      <c r="H24" s="51">
        <v>1760</v>
      </c>
      <c r="I24" s="51">
        <v>73180.800000000003</v>
      </c>
      <c r="J24" s="120">
        <v>10</v>
      </c>
      <c r="K24" s="120" t="s">
        <v>98</v>
      </c>
      <c r="L24" s="123">
        <v>42</v>
      </c>
      <c r="M24" s="123" t="s">
        <v>94</v>
      </c>
      <c r="N24" s="81" t="s">
        <v>99</v>
      </c>
      <c r="O24" s="79">
        <v>1760</v>
      </c>
      <c r="P24" s="100">
        <f>L24*O24*Q24</f>
        <v>73180.800000000003</v>
      </c>
      <c r="Q24" s="9">
        <v>0.99</v>
      </c>
    </row>
    <row r="25" spans="1:18" s="15" customFormat="1" ht="47.25" x14ac:dyDescent="0.25">
      <c r="A25" s="42">
        <v>2</v>
      </c>
      <c r="B25" s="11" t="s">
        <v>100</v>
      </c>
      <c r="C25" s="120" t="s">
        <v>40</v>
      </c>
      <c r="D25" s="120" t="s">
        <v>40</v>
      </c>
      <c r="E25" s="120" t="s">
        <v>40</v>
      </c>
      <c r="F25" s="120" t="s">
        <v>40</v>
      </c>
      <c r="G25" s="120" t="s">
        <v>40</v>
      </c>
      <c r="H25" s="120" t="s">
        <v>40</v>
      </c>
      <c r="I25" s="120" t="s">
        <v>40</v>
      </c>
      <c r="J25" s="120" t="s">
        <v>40</v>
      </c>
      <c r="K25" s="120" t="s">
        <v>40</v>
      </c>
      <c r="L25" s="123" t="s">
        <v>40</v>
      </c>
      <c r="M25" s="123" t="s">
        <v>40</v>
      </c>
      <c r="N25" s="123" t="s">
        <v>40</v>
      </c>
      <c r="O25" s="123" t="s">
        <v>40</v>
      </c>
      <c r="P25" s="123" t="s">
        <v>40</v>
      </c>
      <c r="Q25" s="127"/>
    </row>
    <row r="26" spans="1:18" s="15" customFormat="1" ht="31.5" x14ac:dyDescent="0.25">
      <c r="A26" s="42" t="s">
        <v>37</v>
      </c>
      <c r="B26" s="12" t="s">
        <v>101</v>
      </c>
      <c r="C26" s="120">
        <v>110</v>
      </c>
      <c r="D26" s="120" t="s">
        <v>102</v>
      </c>
      <c r="E26" s="120">
        <v>2</v>
      </c>
      <c r="F26" s="120" t="s">
        <v>94</v>
      </c>
      <c r="G26" s="13" t="s">
        <v>103</v>
      </c>
      <c r="H26" s="52">
        <v>58303</v>
      </c>
      <c r="I26" s="51">
        <v>117772.06</v>
      </c>
      <c r="J26" s="120">
        <v>110</v>
      </c>
      <c r="K26" s="120" t="s">
        <v>102</v>
      </c>
      <c r="L26" s="123">
        <v>2</v>
      </c>
      <c r="M26" s="123" t="s">
        <v>94</v>
      </c>
      <c r="N26" s="81" t="s">
        <v>103</v>
      </c>
      <c r="O26" s="128">
        <v>58303</v>
      </c>
      <c r="P26" s="129">
        <f t="shared" ref="P26:P31" si="0">O26*L26*Q26</f>
        <v>117772.06</v>
      </c>
      <c r="Q26" s="9">
        <v>1.01</v>
      </c>
    </row>
    <row r="27" spans="1:18" s="15" customFormat="1" x14ac:dyDescent="0.25">
      <c r="A27" s="42" t="s">
        <v>104</v>
      </c>
      <c r="B27" s="12" t="s">
        <v>105</v>
      </c>
      <c r="C27" s="120">
        <v>10</v>
      </c>
      <c r="D27" s="58" t="s">
        <v>106</v>
      </c>
      <c r="E27" s="120">
        <v>4</v>
      </c>
      <c r="F27" s="120" t="s">
        <v>107</v>
      </c>
      <c r="G27" s="13" t="s">
        <v>108</v>
      </c>
      <c r="H27" s="52">
        <v>4349</v>
      </c>
      <c r="I27" s="51">
        <v>17569.96</v>
      </c>
      <c r="J27" s="120">
        <v>10</v>
      </c>
      <c r="K27" s="58" t="s">
        <v>106</v>
      </c>
      <c r="L27" s="123">
        <v>4</v>
      </c>
      <c r="M27" s="120" t="s">
        <v>107</v>
      </c>
      <c r="N27" s="13" t="s">
        <v>108</v>
      </c>
      <c r="O27" s="52">
        <v>4349</v>
      </c>
      <c r="P27" s="51">
        <f t="shared" si="0"/>
        <v>17569.96</v>
      </c>
      <c r="Q27" s="127">
        <v>1.01</v>
      </c>
    </row>
    <row r="28" spans="1:18" s="15" customFormat="1" ht="20.25" customHeight="1" x14ac:dyDescent="0.25">
      <c r="A28" s="42" t="s">
        <v>109</v>
      </c>
      <c r="B28" s="12" t="s">
        <v>110</v>
      </c>
      <c r="C28" s="120">
        <v>10</v>
      </c>
      <c r="D28" s="58" t="s">
        <v>111</v>
      </c>
      <c r="E28" s="120">
        <v>2</v>
      </c>
      <c r="F28" s="120" t="s">
        <v>107</v>
      </c>
      <c r="G28" s="13" t="s">
        <v>112</v>
      </c>
      <c r="H28" s="52">
        <v>239</v>
      </c>
      <c r="I28" s="51">
        <v>482.78000000000003</v>
      </c>
      <c r="J28" s="120">
        <v>10</v>
      </c>
      <c r="K28" s="58" t="s">
        <v>111</v>
      </c>
      <c r="L28" s="123">
        <v>2</v>
      </c>
      <c r="M28" s="120" t="s">
        <v>107</v>
      </c>
      <c r="N28" s="13" t="s">
        <v>112</v>
      </c>
      <c r="O28" s="52">
        <v>239</v>
      </c>
      <c r="P28" s="51">
        <f t="shared" si="0"/>
        <v>482.78000000000003</v>
      </c>
      <c r="Q28" s="127">
        <v>1.01</v>
      </c>
    </row>
    <row r="29" spans="1:18" s="15" customFormat="1" ht="24" customHeight="1" x14ac:dyDescent="0.25">
      <c r="A29" s="42" t="s">
        <v>113</v>
      </c>
      <c r="B29" s="15" t="s">
        <v>114</v>
      </c>
      <c r="C29" s="120">
        <v>110</v>
      </c>
      <c r="D29" s="58" t="s">
        <v>115</v>
      </c>
      <c r="E29" s="120">
        <v>1</v>
      </c>
      <c r="F29" s="120" t="s">
        <v>13</v>
      </c>
      <c r="G29" s="13" t="s">
        <v>116</v>
      </c>
      <c r="H29" s="52">
        <v>23531</v>
      </c>
      <c r="I29" s="51">
        <v>23531</v>
      </c>
      <c r="J29" s="120">
        <v>110</v>
      </c>
      <c r="K29" s="120" t="s">
        <v>115</v>
      </c>
      <c r="L29" s="100">
        <v>1</v>
      </c>
      <c r="M29" s="120" t="s">
        <v>13</v>
      </c>
      <c r="N29" s="130" t="s">
        <v>116</v>
      </c>
      <c r="O29" s="3">
        <v>23531</v>
      </c>
      <c r="P29" s="131">
        <f t="shared" si="0"/>
        <v>23531</v>
      </c>
      <c r="Q29" s="132">
        <v>1</v>
      </c>
    </row>
    <row r="30" spans="1:18" s="15" customFormat="1" ht="37.5" x14ac:dyDescent="0.25">
      <c r="A30" s="42" t="s">
        <v>117</v>
      </c>
      <c r="B30" s="16" t="s">
        <v>118</v>
      </c>
      <c r="C30" s="120">
        <v>110</v>
      </c>
      <c r="D30" s="120" t="s">
        <v>119</v>
      </c>
      <c r="E30" s="120">
        <v>1</v>
      </c>
      <c r="F30" s="120" t="s">
        <v>13</v>
      </c>
      <c r="G30" s="120" t="s">
        <v>120</v>
      </c>
      <c r="H30" s="120">
        <v>588</v>
      </c>
      <c r="I30" s="120">
        <v>588</v>
      </c>
      <c r="J30" s="120">
        <v>110</v>
      </c>
      <c r="K30" s="133" t="s">
        <v>119</v>
      </c>
      <c r="L30" s="100">
        <v>1</v>
      </c>
      <c r="M30" s="120" t="s">
        <v>13</v>
      </c>
      <c r="N30" s="134" t="s">
        <v>120</v>
      </c>
      <c r="O30" s="134">
        <v>588</v>
      </c>
      <c r="P30" s="124">
        <f t="shared" si="0"/>
        <v>588</v>
      </c>
      <c r="Q30" s="132">
        <v>1</v>
      </c>
    </row>
    <row r="31" spans="1:18" s="15" customFormat="1" ht="56.25" x14ac:dyDescent="0.3">
      <c r="A31" s="42"/>
      <c r="B31" s="135" t="s">
        <v>121</v>
      </c>
      <c r="C31" s="120">
        <v>110</v>
      </c>
      <c r="D31" s="120" t="s">
        <v>122</v>
      </c>
      <c r="E31" s="120">
        <v>2</v>
      </c>
      <c r="F31" s="120" t="s">
        <v>123</v>
      </c>
      <c r="G31" s="120" t="s">
        <v>124</v>
      </c>
      <c r="H31" s="120">
        <v>90</v>
      </c>
      <c r="I31" s="120">
        <v>180</v>
      </c>
      <c r="J31" s="120">
        <v>110</v>
      </c>
      <c r="K31" s="136" t="s">
        <v>122</v>
      </c>
      <c r="L31" s="100">
        <v>2</v>
      </c>
      <c r="M31" s="120" t="s">
        <v>123</v>
      </c>
      <c r="N31" s="137" t="s">
        <v>124</v>
      </c>
      <c r="O31" s="137">
        <v>90</v>
      </c>
      <c r="P31" s="124">
        <f t="shared" si="0"/>
        <v>180</v>
      </c>
      <c r="Q31" s="132">
        <v>1</v>
      </c>
    </row>
    <row r="32" spans="1:18" s="15" customFormat="1" ht="28.5" customHeight="1" x14ac:dyDescent="0.3">
      <c r="A32" s="42"/>
      <c r="B32" s="138" t="s">
        <v>125</v>
      </c>
      <c r="C32" s="120">
        <v>110</v>
      </c>
      <c r="D32" s="120" t="s">
        <v>126</v>
      </c>
      <c r="E32" s="120">
        <v>283</v>
      </c>
      <c r="F32" s="120" t="s">
        <v>127</v>
      </c>
      <c r="G32" s="120" t="s">
        <v>128</v>
      </c>
      <c r="H32" s="120">
        <v>93</v>
      </c>
      <c r="I32" s="120">
        <v>31845.989999999998</v>
      </c>
      <c r="J32" s="120">
        <v>110</v>
      </c>
      <c r="K32" s="139" t="s">
        <v>126</v>
      </c>
      <c r="L32" s="140">
        <v>283</v>
      </c>
      <c r="M32" s="141" t="s">
        <v>127</v>
      </c>
      <c r="N32" s="139" t="s">
        <v>128</v>
      </c>
      <c r="O32" s="139">
        <v>93</v>
      </c>
      <c r="P32" s="124">
        <f>O32*L32*Q32</f>
        <v>31845.989999999998</v>
      </c>
      <c r="Q32" s="127">
        <v>1.21</v>
      </c>
    </row>
    <row r="33" spans="1:17" s="15" customFormat="1" ht="26.25" customHeight="1" x14ac:dyDescent="0.3">
      <c r="A33" s="42" t="s">
        <v>129</v>
      </c>
      <c r="B33" s="138" t="s">
        <v>125</v>
      </c>
      <c r="C33" s="120">
        <v>10</v>
      </c>
      <c r="D33" s="120" t="s">
        <v>130</v>
      </c>
      <c r="E33" s="120">
        <v>112.94</v>
      </c>
      <c r="F33" s="120" t="s">
        <v>127</v>
      </c>
      <c r="G33" s="130" t="s">
        <v>131</v>
      </c>
      <c r="H33" s="16">
        <v>63</v>
      </c>
      <c r="I33" s="14">
        <v>8609.4161999999997</v>
      </c>
      <c r="J33" s="3">
        <v>10</v>
      </c>
      <c r="K33" s="134" t="s">
        <v>130</v>
      </c>
      <c r="L33" s="142">
        <v>112.94</v>
      </c>
      <c r="M33" s="120" t="s">
        <v>127</v>
      </c>
      <c r="N33" s="134" t="s">
        <v>131</v>
      </c>
      <c r="O33" s="134">
        <v>63</v>
      </c>
      <c r="P33" s="124">
        <f>O33*L33*Q33</f>
        <v>8609.4161999999997</v>
      </c>
      <c r="Q33" s="127">
        <v>1.21</v>
      </c>
    </row>
    <row r="34" spans="1:17" s="15" customFormat="1" ht="24.75" customHeight="1" x14ac:dyDescent="0.25">
      <c r="A34" s="42">
        <v>4</v>
      </c>
      <c r="B34" s="12" t="s">
        <v>132</v>
      </c>
      <c r="C34" s="120"/>
      <c r="D34" s="120" t="s">
        <v>134</v>
      </c>
      <c r="E34" s="143">
        <v>4361</v>
      </c>
      <c r="F34" s="143" t="s">
        <v>127</v>
      </c>
      <c r="G34" s="130" t="s">
        <v>133</v>
      </c>
      <c r="H34" s="144">
        <v>5.09</v>
      </c>
      <c r="I34" s="53">
        <v>22197.489999999998</v>
      </c>
      <c r="J34" s="120"/>
      <c r="K34" s="123" t="s">
        <v>134</v>
      </c>
      <c r="L34" s="142">
        <v>4361</v>
      </c>
      <c r="M34" s="142" t="s">
        <v>135</v>
      </c>
      <c r="N34" s="145" t="s">
        <v>133</v>
      </c>
      <c r="O34" s="146">
        <v>5.09</v>
      </c>
      <c r="P34" s="146">
        <f>O34*L34</f>
        <v>22197.489999999998</v>
      </c>
      <c r="Q34" s="127"/>
    </row>
    <row r="35" spans="1:17" s="15" customFormat="1" ht="61.5" customHeight="1" x14ac:dyDescent="0.3">
      <c r="A35" s="42" t="s">
        <v>49</v>
      </c>
      <c r="B35" s="135" t="s">
        <v>136</v>
      </c>
      <c r="C35" s="120">
        <v>110</v>
      </c>
      <c r="D35" s="120" t="s">
        <v>137</v>
      </c>
      <c r="E35" s="120">
        <v>1</v>
      </c>
      <c r="F35" s="120" t="s">
        <v>13</v>
      </c>
      <c r="G35" s="130" t="s">
        <v>138</v>
      </c>
      <c r="H35" s="147">
        <v>57363</v>
      </c>
      <c r="I35" s="148">
        <v>69409.23</v>
      </c>
      <c r="J35" s="120">
        <v>110</v>
      </c>
      <c r="K35" s="120" t="s">
        <v>137</v>
      </c>
      <c r="L35" s="123">
        <v>1</v>
      </c>
      <c r="M35" s="120" t="s">
        <v>13</v>
      </c>
      <c r="N35" s="130" t="s">
        <v>138</v>
      </c>
      <c r="O35" s="147">
        <v>57363</v>
      </c>
      <c r="P35" s="148">
        <f>O35*Q35</f>
        <v>69409.23</v>
      </c>
      <c r="Q35" s="127">
        <v>1.21</v>
      </c>
    </row>
    <row r="36" spans="1:17" s="15" customFormat="1" ht="31.5" customHeight="1" x14ac:dyDescent="0.25">
      <c r="A36" s="42" t="s">
        <v>50</v>
      </c>
      <c r="B36" s="12" t="s">
        <v>4</v>
      </c>
      <c r="C36" s="120"/>
      <c r="D36" s="120" t="s">
        <v>139</v>
      </c>
      <c r="E36" s="120">
        <v>1</v>
      </c>
      <c r="F36" s="120" t="s">
        <v>13</v>
      </c>
      <c r="G36" s="130" t="s">
        <v>140</v>
      </c>
      <c r="H36" s="149">
        <v>29099</v>
      </c>
      <c r="I36" s="150">
        <v>29099</v>
      </c>
      <c r="J36" s="120"/>
      <c r="K36" s="120" t="s">
        <v>139</v>
      </c>
      <c r="L36" s="123">
        <v>1</v>
      </c>
      <c r="M36" s="120" t="s">
        <v>13</v>
      </c>
      <c r="N36" s="130" t="s">
        <v>140</v>
      </c>
      <c r="O36" s="149">
        <v>29099</v>
      </c>
      <c r="P36" s="150">
        <f>L36*O36</f>
        <v>29099</v>
      </c>
    </row>
    <row r="37" spans="1:17" s="15" customFormat="1" ht="47.25" x14ac:dyDescent="0.25">
      <c r="A37" s="42"/>
      <c r="B37" s="33" t="s">
        <v>34</v>
      </c>
      <c r="C37" s="122" t="s">
        <v>40</v>
      </c>
      <c r="D37" s="122" t="s">
        <v>40</v>
      </c>
      <c r="E37" s="122" t="s">
        <v>40</v>
      </c>
      <c r="F37" s="122" t="s">
        <v>40</v>
      </c>
      <c r="G37" s="122" t="s">
        <v>40</v>
      </c>
      <c r="H37" s="122" t="s">
        <v>40</v>
      </c>
      <c r="I37" s="54">
        <v>446836.0861999999</v>
      </c>
      <c r="J37" s="122" t="s">
        <v>40</v>
      </c>
      <c r="K37" s="122" t="s">
        <v>40</v>
      </c>
      <c r="L37" s="123" t="s">
        <v>40</v>
      </c>
      <c r="M37" s="122" t="s">
        <v>40</v>
      </c>
      <c r="N37" s="122" t="s">
        <v>40</v>
      </c>
      <c r="O37" s="122" t="s">
        <v>40</v>
      </c>
      <c r="P37" s="151">
        <f>SUM(P23:P36)</f>
        <v>446836.0861999999</v>
      </c>
    </row>
  </sheetData>
  <mergeCells count="22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3:P13"/>
    <mergeCell ref="A14:P14"/>
    <mergeCell ref="A15:P15"/>
    <mergeCell ref="A11:P11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opLeftCell="A2" zoomScale="70" zoomScaleNormal="70" zoomScaleSheetLayoutView="72" workbookViewId="0">
      <pane xSplit="2" ySplit="6" topLeftCell="C8" activePane="bottomRight" state="frozen"/>
      <selection activeCell="A2" sqref="A2"/>
      <selection pane="topRight" activeCell="C2" sqref="C2"/>
      <selection pane="bottomLeft" activeCell="A9" sqref="A9"/>
      <selection pane="bottomRight" activeCell="C9" sqref="C9:I11"/>
    </sheetView>
  </sheetViews>
  <sheetFormatPr defaultColWidth="9" defaultRowHeight="15.75" x14ac:dyDescent="0.25"/>
  <cols>
    <col min="1" max="1" width="11" style="110" customWidth="1"/>
    <col min="2" max="2" width="43.75" style="112" customWidth="1"/>
    <col min="3" max="3" width="14" style="111" customWidth="1"/>
    <col min="4" max="4" width="23.5" style="112" customWidth="1"/>
    <col min="5" max="5" width="13.625" style="111" customWidth="1"/>
    <col min="6" max="6" width="10.875" style="111" customWidth="1"/>
    <col min="7" max="7" width="13.875" style="109" customWidth="1"/>
    <col min="8" max="8" width="16.75" style="109" customWidth="1"/>
    <col min="9" max="9" width="15.125" style="99" customWidth="1"/>
    <col min="10" max="10" width="14" style="80" customWidth="1"/>
    <col min="11" max="11" width="22.375" style="80" customWidth="1"/>
    <col min="12" max="12" width="13.5" style="80" customWidth="1"/>
    <col min="13" max="13" width="10.875" style="80" customWidth="1"/>
    <col min="14" max="14" width="13.875" style="80" customWidth="1"/>
    <col min="15" max="15" width="16.75" style="80" customWidth="1"/>
    <col min="16" max="16" width="15.125" style="80" customWidth="1"/>
    <col min="17" max="16384" width="9" style="80"/>
  </cols>
  <sheetData>
    <row r="1" spans="1:17" s="82" customFormat="1" x14ac:dyDescent="0.25">
      <c r="A1" s="93"/>
      <c r="B1" s="94"/>
      <c r="C1" s="95"/>
      <c r="D1" s="96"/>
      <c r="E1" s="96"/>
      <c r="F1" s="96"/>
      <c r="G1" s="97"/>
      <c r="H1" s="97"/>
      <c r="I1" s="98"/>
      <c r="J1" s="99"/>
      <c r="K1" s="80"/>
      <c r="L1" s="80"/>
    </row>
    <row r="2" spans="1:17" s="15" customFormat="1" x14ac:dyDescent="0.25">
      <c r="A2" s="173" t="s">
        <v>12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17" s="15" customFormat="1" x14ac:dyDescent="0.25">
      <c r="A3" s="185" t="s">
        <v>0</v>
      </c>
      <c r="B3" s="186" t="s">
        <v>2</v>
      </c>
      <c r="C3" s="187" t="s">
        <v>18</v>
      </c>
      <c r="D3" s="187"/>
      <c r="E3" s="187"/>
      <c r="F3" s="187"/>
      <c r="G3" s="187"/>
      <c r="H3" s="187"/>
      <c r="I3" s="187"/>
      <c r="J3" s="187" t="s">
        <v>19</v>
      </c>
      <c r="K3" s="187"/>
      <c r="L3" s="187"/>
      <c r="M3" s="187"/>
      <c r="N3" s="187"/>
      <c r="O3" s="187"/>
      <c r="P3" s="187"/>
    </row>
    <row r="4" spans="1:17" s="15" customFormat="1" ht="47.25" customHeight="1" x14ac:dyDescent="0.25">
      <c r="A4" s="185"/>
      <c r="B4" s="186"/>
      <c r="C4" s="186"/>
      <c r="D4" s="186"/>
      <c r="E4" s="186"/>
      <c r="F4" s="186"/>
      <c r="G4" s="186"/>
      <c r="H4" s="186"/>
      <c r="I4" s="186"/>
      <c r="J4" s="186" t="s">
        <v>91</v>
      </c>
      <c r="K4" s="186"/>
      <c r="L4" s="186"/>
      <c r="M4" s="186"/>
      <c r="N4" s="186"/>
      <c r="O4" s="186"/>
      <c r="P4" s="186"/>
    </row>
    <row r="5" spans="1:17" s="6" customFormat="1" ht="33.75" customHeight="1" x14ac:dyDescent="0.25">
      <c r="A5" s="185"/>
      <c r="B5" s="186"/>
      <c r="C5" s="186" t="s">
        <v>9</v>
      </c>
      <c r="D5" s="186"/>
      <c r="E5" s="186"/>
      <c r="F5" s="186"/>
      <c r="G5" s="186" t="s">
        <v>41</v>
      </c>
      <c r="H5" s="188"/>
      <c r="I5" s="188"/>
      <c r="J5" s="186" t="s">
        <v>9</v>
      </c>
      <c r="K5" s="186"/>
      <c r="L5" s="186"/>
      <c r="M5" s="186"/>
      <c r="N5" s="186" t="s">
        <v>41</v>
      </c>
      <c r="O5" s="188"/>
      <c r="P5" s="188"/>
    </row>
    <row r="6" spans="1:17" s="8" customFormat="1" ht="63" x14ac:dyDescent="0.25">
      <c r="A6" s="185"/>
      <c r="B6" s="186"/>
      <c r="C6" s="120" t="s">
        <v>17</v>
      </c>
      <c r="D6" s="120" t="s">
        <v>6</v>
      </c>
      <c r="E6" s="120" t="s">
        <v>39</v>
      </c>
      <c r="F6" s="120" t="s">
        <v>8</v>
      </c>
      <c r="G6" s="120" t="s">
        <v>10</v>
      </c>
      <c r="H6" s="120" t="s">
        <v>25</v>
      </c>
      <c r="I6" s="10" t="s">
        <v>24</v>
      </c>
      <c r="J6" s="120" t="s">
        <v>17</v>
      </c>
      <c r="K6" s="120" t="s">
        <v>6</v>
      </c>
      <c r="L6" s="120" t="s">
        <v>39</v>
      </c>
      <c r="M6" s="120" t="s">
        <v>8</v>
      </c>
      <c r="N6" s="120" t="s">
        <v>10</v>
      </c>
      <c r="O6" s="120" t="s">
        <v>25</v>
      </c>
      <c r="P6" s="10" t="s">
        <v>24</v>
      </c>
    </row>
    <row r="7" spans="1:17" s="9" customFormat="1" x14ac:dyDescent="0.25">
      <c r="A7" s="119">
        <v>1</v>
      </c>
      <c r="B7" s="120">
        <v>2</v>
      </c>
      <c r="C7" s="119">
        <v>3</v>
      </c>
      <c r="D7" s="120">
        <v>4</v>
      </c>
      <c r="E7" s="119">
        <v>5</v>
      </c>
      <c r="F7" s="120">
        <v>6</v>
      </c>
      <c r="G7" s="119">
        <v>7</v>
      </c>
      <c r="H7" s="120">
        <v>8</v>
      </c>
      <c r="I7" s="119">
        <v>9</v>
      </c>
      <c r="J7" s="120">
        <v>10</v>
      </c>
      <c r="K7" s="119">
        <v>11</v>
      </c>
      <c r="L7" s="120">
        <v>12</v>
      </c>
      <c r="M7" s="119">
        <v>13</v>
      </c>
      <c r="N7" s="120">
        <v>14</v>
      </c>
      <c r="O7" s="119">
        <v>15</v>
      </c>
      <c r="P7" s="120">
        <v>16</v>
      </c>
    </row>
    <row r="8" spans="1:17" s="15" customFormat="1" x14ac:dyDescent="0.25">
      <c r="A8" s="119">
        <v>1</v>
      </c>
      <c r="B8" s="11" t="s">
        <v>141</v>
      </c>
      <c r="C8" s="120" t="s">
        <v>40</v>
      </c>
      <c r="D8" s="120" t="s">
        <v>40</v>
      </c>
      <c r="E8" s="120" t="s">
        <v>40</v>
      </c>
      <c r="F8" s="120" t="s">
        <v>40</v>
      </c>
      <c r="G8" s="120" t="s">
        <v>40</v>
      </c>
      <c r="H8" s="120" t="s">
        <v>40</v>
      </c>
      <c r="I8" s="120" t="s">
        <v>40</v>
      </c>
      <c r="J8" s="120" t="s">
        <v>40</v>
      </c>
      <c r="K8" s="120" t="s">
        <v>40</v>
      </c>
      <c r="L8" s="120" t="s">
        <v>40</v>
      </c>
      <c r="M8" s="120" t="s">
        <v>40</v>
      </c>
      <c r="N8" s="120" t="s">
        <v>40</v>
      </c>
      <c r="O8" s="120" t="s">
        <v>40</v>
      </c>
      <c r="P8" s="120" t="s">
        <v>40</v>
      </c>
    </row>
    <row r="9" spans="1:17" s="15" customFormat="1" ht="84" customHeight="1" x14ac:dyDescent="0.25">
      <c r="A9" s="119" t="s">
        <v>1</v>
      </c>
      <c r="B9" s="12" t="s">
        <v>142</v>
      </c>
      <c r="C9" s="120">
        <v>10</v>
      </c>
      <c r="D9" s="120" t="s">
        <v>143</v>
      </c>
      <c r="E9" s="120">
        <v>16</v>
      </c>
      <c r="F9" s="120" t="s">
        <v>94</v>
      </c>
      <c r="G9" s="13" t="s">
        <v>144</v>
      </c>
      <c r="H9" s="51">
        <v>3462</v>
      </c>
      <c r="I9" s="51">
        <v>58715.520000000004</v>
      </c>
      <c r="J9" s="120">
        <v>10</v>
      </c>
      <c r="K9" s="120" t="s">
        <v>143</v>
      </c>
      <c r="L9" s="123">
        <v>16</v>
      </c>
      <c r="M9" s="123" t="s">
        <v>94</v>
      </c>
      <c r="N9" s="81" t="s">
        <v>144</v>
      </c>
      <c r="O9" s="79">
        <v>3462</v>
      </c>
      <c r="P9" s="100">
        <f>O9*L9*Q9</f>
        <v>58715.520000000004</v>
      </c>
      <c r="Q9" s="9">
        <v>1.06</v>
      </c>
    </row>
    <row r="10" spans="1:17" s="15" customFormat="1" ht="31.5" x14ac:dyDescent="0.25">
      <c r="A10" s="42" t="s">
        <v>145</v>
      </c>
      <c r="B10" s="12" t="s">
        <v>146</v>
      </c>
      <c r="C10" s="120"/>
      <c r="D10" s="120"/>
      <c r="E10" s="3"/>
      <c r="F10" s="120"/>
      <c r="G10" s="13"/>
      <c r="H10" s="3"/>
      <c r="I10" s="14"/>
      <c r="J10" s="120"/>
      <c r="K10" s="120"/>
      <c r="L10" s="3"/>
      <c r="M10" s="120"/>
      <c r="N10" s="13"/>
      <c r="O10" s="3"/>
      <c r="P10" s="14"/>
    </row>
    <row r="11" spans="1:17" s="15" customFormat="1" ht="54.75" customHeight="1" x14ac:dyDescent="0.25">
      <c r="A11" s="42"/>
      <c r="B11" s="33" t="s">
        <v>34</v>
      </c>
      <c r="C11" s="122" t="s">
        <v>40</v>
      </c>
      <c r="D11" s="122" t="s">
        <v>40</v>
      </c>
      <c r="E11" s="122" t="s">
        <v>40</v>
      </c>
      <c r="F11" s="122" t="s">
        <v>40</v>
      </c>
      <c r="G11" s="122" t="s">
        <v>40</v>
      </c>
      <c r="H11" s="122" t="s">
        <v>40</v>
      </c>
      <c r="I11" s="18">
        <v>58715.520000000004</v>
      </c>
      <c r="J11" s="122" t="s">
        <v>40</v>
      </c>
      <c r="K11" s="122" t="s">
        <v>40</v>
      </c>
      <c r="L11" s="122" t="s">
        <v>40</v>
      </c>
      <c r="M11" s="122" t="s">
        <v>40</v>
      </c>
      <c r="N11" s="122" t="s">
        <v>40</v>
      </c>
      <c r="O11" s="122" t="s">
        <v>40</v>
      </c>
      <c r="P11" s="14">
        <f>SUM(P9:P10)</f>
        <v>58715.520000000004</v>
      </c>
    </row>
    <row r="12" spans="1:17" s="82" customFormat="1" x14ac:dyDescent="0.25">
      <c r="A12" s="102"/>
      <c r="B12" s="103"/>
      <c r="C12" s="96"/>
      <c r="D12" s="96"/>
      <c r="E12" s="96"/>
      <c r="F12" s="96"/>
      <c r="G12" s="96"/>
      <c r="H12" s="104"/>
      <c r="I12" s="105"/>
      <c r="J12" s="99"/>
      <c r="K12" s="80"/>
      <c r="L12" s="80"/>
    </row>
    <row r="13" spans="1:17" s="108" customFormat="1" x14ac:dyDescent="0.25">
      <c r="A13" s="194"/>
      <c r="B13" s="194"/>
      <c r="C13" s="194"/>
      <c r="D13" s="194"/>
      <c r="E13" s="194"/>
      <c r="F13" s="194"/>
      <c r="G13" s="194"/>
      <c r="H13" s="106"/>
      <c r="I13" s="107"/>
    </row>
    <row r="14" spans="1:17" s="108" customFormat="1" x14ac:dyDescent="0.25">
      <c r="A14" s="194"/>
      <c r="B14" s="194"/>
      <c r="C14" s="194"/>
      <c r="D14" s="194"/>
      <c r="E14" s="194"/>
      <c r="F14" s="194"/>
      <c r="G14" s="194"/>
      <c r="H14" s="106"/>
      <c r="I14" s="107"/>
    </row>
    <row r="15" spans="1:17" s="108" customFormat="1" x14ac:dyDescent="0.25">
      <c r="A15" s="194"/>
      <c r="B15" s="194"/>
      <c r="C15" s="194"/>
      <c r="D15" s="194"/>
      <c r="E15" s="194"/>
      <c r="F15" s="194"/>
      <c r="G15" s="194"/>
      <c r="H15" s="80"/>
      <c r="I15" s="107"/>
    </row>
    <row r="16" spans="1:17" s="108" customFormat="1" ht="18.75" customHeight="1" x14ac:dyDescent="0.25">
      <c r="A16" s="189"/>
      <c r="B16" s="189"/>
      <c r="C16" s="189"/>
      <c r="D16" s="189"/>
      <c r="E16" s="189"/>
      <c r="F16" s="189"/>
      <c r="G16" s="189"/>
      <c r="H16" s="106"/>
      <c r="I16" s="107"/>
    </row>
    <row r="17" spans="1:9" s="108" customFormat="1" x14ac:dyDescent="0.25">
      <c r="A17" s="190"/>
      <c r="B17" s="191"/>
      <c r="C17" s="191"/>
      <c r="D17" s="191"/>
      <c r="E17" s="191"/>
      <c r="F17" s="191"/>
      <c r="G17" s="191"/>
      <c r="H17" s="106"/>
      <c r="I17" s="107"/>
    </row>
    <row r="18" spans="1:9" x14ac:dyDescent="0.25">
      <c r="A18" s="190"/>
      <c r="B18" s="192"/>
      <c r="C18" s="192"/>
      <c r="D18" s="192"/>
      <c r="E18" s="192"/>
      <c r="F18" s="192"/>
      <c r="G18" s="192"/>
    </row>
    <row r="19" spans="1:9" x14ac:dyDescent="0.25">
      <c r="A19" s="193"/>
      <c r="B19" s="193"/>
      <c r="C19" s="193"/>
      <c r="D19" s="193"/>
      <c r="E19" s="193"/>
      <c r="F19" s="193"/>
      <c r="G19" s="193"/>
    </row>
    <row r="20" spans="1:9" x14ac:dyDescent="0.25">
      <c r="B20" s="80"/>
    </row>
    <row r="24" spans="1:9" x14ac:dyDescent="0.25">
      <c r="B24" s="80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16:G16"/>
    <mergeCell ref="A17:G17"/>
    <mergeCell ref="A18:G18"/>
    <mergeCell ref="A19:G19"/>
    <mergeCell ref="A13:G13"/>
    <mergeCell ref="A14:G14"/>
    <mergeCell ref="A15:G1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L12"/>
  <sheetViews>
    <sheetView workbookViewId="0">
      <selection activeCell="F6" sqref="F6"/>
    </sheetView>
  </sheetViews>
  <sheetFormatPr defaultRowHeight="15.75" x14ac:dyDescent="0.25"/>
  <sheetData>
    <row r="3" spans="6:12" x14ac:dyDescent="0.25">
      <c r="F3" s="195" t="s">
        <v>19</v>
      </c>
      <c r="G3" s="195"/>
      <c r="H3" s="195"/>
      <c r="I3" s="195"/>
      <c r="J3" s="195"/>
      <c r="K3" s="195"/>
      <c r="L3" s="195"/>
    </row>
    <row r="4" spans="6:12" ht="47.25" customHeight="1" x14ac:dyDescent="0.25">
      <c r="F4" s="188" t="s">
        <v>91</v>
      </c>
      <c r="G4" s="188"/>
      <c r="H4" s="188"/>
      <c r="I4" s="188"/>
      <c r="J4" s="188"/>
      <c r="K4" s="188"/>
      <c r="L4" s="188"/>
    </row>
    <row r="5" spans="6:12" ht="47.25" customHeight="1" x14ac:dyDescent="0.25">
      <c r="F5" s="188" t="s">
        <v>9</v>
      </c>
      <c r="G5" s="188"/>
      <c r="H5" s="188"/>
      <c r="I5" s="188"/>
      <c r="J5" s="188" t="s">
        <v>41</v>
      </c>
      <c r="K5" s="188"/>
      <c r="L5" s="188"/>
    </row>
    <row r="6" spans="6:12" ht="126" x14ac:dyDescent="0.25">
      <c r="F6" s="122" t="s">
        <v>17</v>
      </c>
      <c r="G6" s="122" t="s">
        <v>6</v>
      </c>
      <c r="H6" s="122" t="s">
        <v>39</v>
      </c>
      <c r="I6" s="122" t="s">
        <v>8</v>
      </c>
      <c r="J6" s="122" t="s">
        <v>10</v>
      </c>
      <c r="K6" s="122" t="s">
        <v>25</v>
      </c>
      <c r="L6" s="152" t="s">
        <v>24</v>
      </c>
    </row>
    <row r="7" spans="6:12" x14ac:dyDescent="0.25">
      <c r="F7" s="122">
        <v>10</v>
      </c>
      <c r="G7" s="153" t="s">
        <v>147</v>
      </c>
      <c r="H7" s="122">
        <v>12</v>
      </c>
      <c r="I7" s="153" t="s">
        <v>148</v>
      </c>
      <c r="J7" s="122">
        <v>14</v>
      </c>
      <c r="K7" s="153" t="s">
        <v>149</v>
      </c>
      <c r="L7" s="122">
        <v>16</v>
      </c>
    </row>
    <row r="8" spans="6:12" ht="65.25" customHeight="1" x14ac:dyDescent="0.25">
      <c r="F8" s="154">
        <v>110</v>
      </c>
      <c r="G8" s="154" t="s">
        <v>150</v>
      </c>
      <c r="H8" s="155">
        <v>2</v>
      </c>
      <c r="I8" s="154" t="s">
        <v>151</v>
      </c>
      <c r="J8" s="154" t="s">
        <v>152</v>
      </c>
      <c r="K8" s="156">
        <v>833</v>
      </c>
      <c r="L8" s="156">
        <f>K8*H8</f>
        <v>1666</v>
      </c>
    </row>
    <row r="9" spans="6:12" ht="110.25" x14ac:dyDescent="0.25">
      <c r="F9" s="154">
        <v>110</v>
      </c>
      <c r="G9" s="154" t="s">
        <v>153</v>
      </c>
      <c r="H9" s="155">
        <v>2</v>
      </c>
      <c r="I9" s="154" t="s">
        <v>151</v>
      </c>
      <c r="J9" s="154" t="s">
        <v>154</v>
      </c>
      <c r="K9" s="156">
        <v>100</v>
      </c>
      <c r="L9" s="156">
        <f>K9*H9</f>
        <v>200</v>
      </c>
    </row>
    <row r="10" spans="6:12" ht="110.25" x14ac:dyDescent="0.25">
      <c r="F10" s="154">
        <v>110</v>
      </c>
      <c r="G10" s="154" t="s">
        <v>155</v>
      </c>
      <c r="H10" s="155">
        <v>1</v>
      </c>
      <c r="I10" s="154" t="s">
        <v>151</v>
      </c>
      <c r="J10" s="154" t="s">
        <v>156</v>
      </c>
      <c r="K10" s="156">
        <v>1220</v>
      </c>
      <c r="L10" s="156">
        <f>K10*H10</f>
        <v>1220</v>
      </c>
    </row>
    <row r="11" spans="6:12" ht="78.75" x14ac:dyDescent="0.25">
      <c r="F11" s="154">
        <v>110</v>
      </c>
      <c r="G11" s="154" t="s">
        <v>157</v>
      </c>
      <c r="H11" s="155">
        <v>1</v>
      </c>
      <c r="I11" s="154" t="s">
        <v>151</v>
      </c>
      <c r="J11" s="154" t="s">
        <v>158</v>
      </c>
      <c r="K11" s="156">
        <v>1275</v>
      </c>
      <c r="L11" s="156">
        <f>K11*H11</f>
        <v>1275</v>
      </c>
    </row>
    <row r="12" spans="6:12" x14ac:dyDescent="0.25">
      <c r="F12" s="154"/>
      <c r="G12" s="154"/>
      <c r="H12" s="155"/>
      <c r="I12" s="154"/>
      <c r="J12" s="154"/>
      <c r="K12" s="156"/>
      <c r="L12" s="157">
        <f>SUM(L8:L11)</f>
        <v>4361</v>
      </c>
    </row>
  </sheetData>
  <mergeCells count="4">
    <mergeCell ref="F3:L3"/>
    <mergeCell ref="F4:L4"/>
    <mergeCell ref="F5:I5"/>
    <mergeCell ref="J5:L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view="pageBreakPreview" zoomScale="70" zoomScaleNormal="70" zoomScaleSheetLayoutView="70" workbookViewId="0">
      <selection activeCell="A16" sqref="A16:G16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6" customWidth="1"/>
    <col min="8" max="8" width="16.75" style="3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x14ac:dyDescent="0.25">
      <c r="G1" s="78"/>
      <c r="H1" s="78"/>
    </row>
    <row r="2" spans="1:17" ht="15.75" customHeight="1" x14ac:dyDescent="0.25">
      <c r="A2" s="173" t="s">
        <v>5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17" ht="15.75" customHeight="1" x14ac:dyDescent="0.25">
      <c r="A3" s="185" t="s">
        <v>0</v>
      </c>
      <c r="B3" s="186" t="s">
        <v>2</v>
      </c>
      <c r="C3" s="187" t="s">
        <v>18</v>
      </c>
      <c r="D3" s="187"/>
      <c r="E3" s="187"/>
      <c r="F3" s="187"/>
      <c r="G3" s="187"/>
      <c r="H3" s="187"/>
      <c r="I3" s="187"/>
      <c r="J3" s="187" t="s">
        <v>19</v>
      </c>
      <c r="K3" s="187"/>
      <c r="L3" s="187"/>
      <c r="M3" s="187"/>
      <c r="N3" s="187"/>
      <c r="O3" s="187"/>
      <c r="P3" s="187"/>
    </row>
    <row r="4" spans="1:17" ht="45" customHeight="1" x14ac:dyDescent="0.25">
      <c r="A4" s="185"/>
      <c r="B4" s="186"/>
      <c r="C4" s="186" t="s">
        <v>159</v>
      </c>
      <c r="D4" s="186"/>
      <c r="E4" s="186"/>
      <c r="F4" s="186"/>
      <c r="G4" s="186"/>
      <c r="H4" s="186"/>
      <c r="I4" s="186"/>
      <c r="J4" s="186" t="s">
        <v>91</v>
      </c>
      <c r="K4" s="186"/>
      <c r="L4" s="186"/>
      <c r="M4" s="186"/>
      <c r="N4" s="186"/>
      <c r="O4" s="186"/>
      <c r="P4" s="186"/>
    </row>
    <row r="5" spans="1:17" ht="33.75" customHeight="1" x14ac:dyDescent="0.25">
      <c r="A5" s="185"/>
      <c r="B5" s="186"/>
      <c r="C5" s="186" t="s">
        <v>9</v>
      </c>
      <c r="D5" s="186"/>
      <c r="E5" s="186"/>
      <c r="F5" s="186"/>
      <c r="G5" s="186" t="s">
        <v>41</v>
      </c>
      <c r="H5" s="188"/>
      <c r="I5" s="188"/>
      <c r="J5" s="186" t="s">
        <v>9</v>
      </c>
      <c r="K5" s="186"/>
      <c r="L5" s="186"/>
      <c r="M5" s="186"/>
      <c r="N5" s="186" t="s">
        <v>41</v>
      </c>
      <c r="O5" s="188"/>
      <c r="P5" s="188"/>
    </row>
    <row r="6" spans="1:17" s="8" customFormat="1" ht="63" x14ac:dyDescent="0.25">
      <c r="A6" s="185"/>
      <c r="B6" s="186"/>
      <c r="C6" s="120" t="s">
        <v>17</v>
      </c>
      <c r="D6" s="120" t="s">
        <v>6</v>
      </c>
      <c r="E6" s="120" t="s">
        <v>39</v>
      </c>
      <c r="F6" s="120" t="s">
        <v>8</v>
      </c>
      <c r="G6" s="120" t="s">
        <v>10</v>
      </c>
      <c r="H6" s="120" t="s">
        <v>25</v>
      </c>
      <c r="I6" s="10" t="s">
        <v>24</v>
      </c>
      <c r="J6" s="120" t="s">
        <v>17</v>
      </c>
      <c r="K6" s="120" t="s">
        <v>6</v>
      </c>
      <c r="L6" s="120" t="s">
        <v>39</v>
      </c>
      <c r="M6" s="120" t="s">
        <v>8</v>
      </c>
      <c r="N6" s="120" t="s">
        <v>10</v>
      </c>
      <c r="O6" s="120" t="s">
        <v>25</v>
      </c>
      <c r="P6" s="10" t="s">
        <v>24</v>
      </c>
    </row>
    <row r="7" spans="1:17" s="9" customFormat="1" x14ac:dyDescent="0.25">
      <c r="A7" s="41">
        <v>1</v>
      </c>
      <c r="B7" s="120">
        <v>2</v>
      </c>
      <c r="C7" s="41">
        <v>3</v>
      </c>
      <c r="D7" s="120">
        <v>4</v>
      </c>
      <c r="E7" s="41">
        <v>5</v>
      </c>
      <c r="F7" s="120">
        <v>6</v>
      </c>
      <c r="G7" s="41">
        <v>7</v>
      </c>
      <c r="H7" s="120">
        <v>8</v>
      </c>
      <c r="I7" s="41">
        <v>9</v>
      </c>
      <c r="J7" s="120">
        <v>10</v>
      </c>
      <c r="K7" s="41">
        <v>11</v>
      </c>
      <c r="L7" s="120">
        <v>12</v>
      </c>
      <c r="M7" s="41">
        <v>13</v>
      </c>
      <c r="N7" s="120">
        <v>14</v>
      </c>
      <c r="O7" s="41">
        <v>15</v>
      </c>
      <c r="P7" s="120">
        <v>16</v>
      </c>
    </row>
    <row r="8" spans="1:17" ht="31.5" x14ac:dyDescent="0.25">
      <c r="A8" s="42" t="s">
        <v>78</v>
      </c>
      <c r="B8" s="158" t="s">
        <v>160</v>
      </c>
      <c r="C8" s="39">
        <v>10</v>
      </c>
      <c r="D8" s="39" t="s">
        <v>161</v>
      </c>
      <c r="E8" s="39">
        <v>80</v>
      </c>
      <c r="F8" s="39" t="s">
        <v>13</v>
      </c>
      <c r="G8" s="121" t="s">
        <v>162</v>
      </c>
      <c r="H8" s="121">
        <v>2619</v>
      </c>
      <c r="I8" s="22">
        <v>222091.2</v>
      </c>
      <c r="J8" s="39">
        <v>10</v>
      </c>
      <c r="K8" s="39" t="s">
        <v>161</v>
      </c>
      <c r="L8" s="39">
        <v>80</v>
      </c>
      <c r="M8" s="39" t="s">
        <v>13</v>
      </c>
      <c r="N8" s="121" t="s">
        <v>162</v>
      </c>
      <c r="O8" s="121">
        <v>2619</v>
      </c>
      <c r="P8" s="159">
        <f>O8*L8*Q8</f>
        <v>222091.2</v>
      </c>
      <c r="Q8" s="6">
        <v>1.06</v>
      </c>
    </row>
    <row r="9" spans="1:17" ht="63" x14ac:dyDescent="0.3">
      <c r="A9" s="42" t="s">
        <v>1</v>
      </c>
      <c r="B9" s="12" t="s">
        <v>75</v>
      </c>
      <c r="C9" s="39"/>
      <c r="D9" s="39" t="s">
        <v>163</v>
      </c>
      <c r="E9" s="39">
        <v>1</v>
      </c>
      <c r="F9" s="39" t="s">
        <v>164</v>
      </c>
      <c r="G9" s="121" t="s">
        <v>165</v>
      </c>
      <c r="H9" s="121">
        <v>15000</v>
      </c>
      <c r="I9" s="22">
        <v>15000</v>
      </c>
      <c r="J9" s="39"/>
      <c r="K9" s="160" t="s">
        <v>163</v>
      </c>
      <c r="L9" s="39">
        <v>1</v>
      </c>
      <c r="M9" s="39" t="s">
        <v>164</v>
      </c>
      <c r="N9" s="121" t="s">
        <v>165</v>
      </c>
      <c r="O9" s="121">
        <v>15000</v>
      </c>
      <c r="P9" s="22">
        <f>O9*L9*Q9</f>
        <v>15000</v>
      </c>
      <c r="Q9" s="6">
        <v>1</v>
      </c>
    </row>
    <row r="10" spans="1:17" s="15" customFormat="1" ht="47.25" x14ac:dyDescent="0.25">
      <c r="A10" s="42"/>
      <c r="B10" s="33" t="s">
        <v>26</v>
      </c>
      <c r="C10" s="122" t="s">
        <v>40</v>
      </c>
      <c r="D10" s="122" t="s">
        <v>40</v>
      </c>
      <c r="E10" s="122" t="s">
        <v>40</v>
      </c>
      <c r="F10" s="122" t="s">
        <v>40</v>
      </c>
      <c r="G10" s="122" t="s">
        <v>40</v>
      </c>
      <c r="H10" s="122" t="s">
        <v>40</v>
      </c>
      <c r="I10" s="18">
        <v>237091.20000000001</v>
      </c>
      <c r="J10" s="122" t="s">
        <v>40</v>
      </c>
      <c r="K10" s="122" t="s">
        <v>40</v>
      </c>
      <c r="L10" s="122" t="s">
        <v>40</v>
      </c>
      <c r="M10" s="122" t="s">
        <v>40</v>
      </c>
      <c r="N10" s="122" t="s">
        <v>40</v>
      </c>
      <c r="O10" s="122" t="s">
        <v>40</v>
      </c>
      <c r="P10" s="159">
        <f>SUM(P8:P9)</f>
        <v>237091.20000000001</v>
      </c>
    </row>
    <row r="11" spans="1:17" ht="15.75" customHeight="1" x14ac:dyDescent="0.25">
      <c r="A11" s="43"/>
      <c r="B11" s="23"/>
      <c r="C11" s="20"/>
      <c r="D11" s="37"/>
      <c r="E11" s="37"/>
      <c r="F11" s="37"/>
      <c r="G11" s="38"/>
      <c r="H11" s="38"/>
      <c r="I11" s="24"/>
      <c r="J11" s="21"/>
      <c r="K11" s="21"/>
    </row>
    <row r="12" spans="1:17" s="34" customFormat="1" ht="18.75" customHeight="1" x14ac:dyDescent="0.25">
      <c r="A12" s="201"/>
      <c r="B12" s="201"/>
      <c r="C12" s="201"/>
      <c r="D12" s="201"/>
      <c r="E12" s="201"/>
      <c r="F12" s="201"/>
      <c r="G12" s="201"/>
      <c r="H12" s="38"/>
      <c r="I12" s="24"/>
    </row>
    <row r="13" spans="1:17" s="34" customFormat="1" ht="41.25" customHeight="1" x14ac:dyDescent="0.25">
      <c r="A13" s="201"/>
      <c r="B13" s="201"/>
      <c r="C13" s="201"/>
      <c r="D13" s="201"/>
      <c r="E13" s="201"/>
      <c r="F13" s="201"/>
      <c r="G13" s="201"/>
      <c r="H13" s="38"/>
      <c r="I13" s="24"/>
    </row>
    <row r="14" spans="1:17" s="34" customFormat="1" ht="38.25" customHeight="1" x14ac:dyDescent="0.25">
      <c r="A14" s="201"/>
      <c r="B14" s="201"/>
      <c r="C14" s="201"/>
      <c r="D14" s="201"/>
      <c r="E14" s="201"/>
      <c r="F14" s="201"/>
      <c r="G14" s="201"/>
      <c r="H14"/>
      <c r="I14" s="24"/>
    </row>
    <row r="15" spans="1:17" s="34" customFormat="1" ht="18.75" customHeight="1" x14ac:dyDescent="0.25">
      <c r="A15" s="196"/>
      <c r="B15" s="196"/>
      <c r="C15" s="196"/>
      <c r="D15" s="196"/>
      <c r="E15" s="196"/>
      <c r="F15" s="196"/>
      <c r="G15" s="196"/>
      <c r="H15" s="38"/>
      <c r="I15" s="24"/>
    </row>
    <row r="16" spans="1:17" s="34" customFormat="1" ht="217.5" customHeight="1" x14ac:dyDescent="0.25">
      <c r="A16" s="197"/>
      <c r="B16" s="198"/>
      <c r="C16" s="198"/>
      <c r="D16" s="198"/>
      <c r="E16" s="198"/>
      <c r="F16" s="198"/>
      <c r="G16" s="198"/>
      <c r="H16" s="38"/>
      <c r="I16" s="24"/>
    </row>
    <row r="17" spans="1:7" ht="53.25" customHeight="1" x14ac:dyDescent="0.25">
      <c r="A17" s="197"/>
      <c r="B17" s="199"/>
      <c r="C17" s="199"/>
      <c r="D17" s="199"/>
      <c r="E17" s="199"/>
      <c r="F17" s="199"/>
      <c r="G17" s="199"/>
    </row>
    <row r="18" spans="1:7" x14ac:dyDescent="0.25">
      <c r="A18" s="200"/>
      <c r="B18" s="200"/>
      <c r="C18" s="200"/>
      <c r="D18" s="200"/>
      <c r="E18" s="200"/>
      <c r="F18" s="200"/>
      <c r="G18" s="200"/>
    </row>
    <row r="19" spans="1:7" x14ac:dyDescent="0.25">
      <c r="B19"/>
    </row>
    <row r="23" spans="1:7" x14ac:dyDescent="0.25">
      <c r="B23"/>
    </row>
  </sheetData>
  <mergeCells count="18">
    <mergeCell ref="G5:I5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A15:G15"/>
    <mergeCell ref="A16:G16"/>
    <mergeCell ref="A17:G17"/>
    <mergeCell ref="A18:G18"/>
    <mergeCell ref="A12:G12"/>
    <mergeCell ref="A13:G13"/>
    <mergeCell ref="A14:G1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view="pageBreakPreview" zoomScale="85" zoomScaleNormal="70" zoomScaleSheetLayoutView="85" workbookViewId="0">
      <selection activeCell="C8" sqref="C8:I14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x14ac:dyDescent="0.25">
      <c r="G1" s="78"/>
      <c r="H1" s="78"/>
    </row>
    <row r="2" spans="1:18" s="9" customFormat="1" x14ac:dyDescent="0.25">
      <c r="A2" s="173" t="s">
        <v>11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18" s="15" customFormat="1" ht="30" customHeight="1" x14ac:dyDescent="0.25">
      <c r="A3" s="185" t="s">
        <v>0</v>
      </c>
      <c r="B3" s="186" t="s">
        <v>2</v>
      </c>
      <c r="C3" s="202" t="s">
        <v>18</v>
      </c>
      <c r="D3" s="203"/>
      <c r="E3" s="203"/>
      <c r="F3" s="203"/>
      <c r="G3" s="203"/>
      <c r="H3" s="203"/>
      <c r="I3" s="204"/>
      <c r="J3" s="187" t="s">
        <v>19</v>
      </c>
      <c r="K3" s="187"/>
      <c r="L3" s="187"/>
      <c r="M3" s="187"/>
      <c r="N3" s="187"/>
      <c r="O3" s="187"/>
      <c r="P3" s="187"/>
    </row>
    <row r="4" spans="1:18" s="15" customFormat="1" ht="30" customHeight="1" x14ac:dyDescent="0.25">
      <c r="A4" s="185"/>
      <c r="B4" s="186"/>
      <c r="C4" s="186" t="s">
        <v>159</v>
      </c>
      <c r="D4" s="186"/>
      <c r="E4" s="186"/>
      <c r="F4" s="186"/>
      <c r="G4" s="186"/>
      <c r="H4" s="186"/>
      <c r="I4" s="186"/>
      <c r="J4" s="186" t="s">
        <v>91</v>
      </c>
      <c r="K4" s="186"/>
      <c r="L4" s="186"/>
      <c r="M4" s="186"/>
      <c r="N4" s="186"/>
      <c r="O4" s="186"/>
      <c r="P4" s="186"/>
    </row>
    <row r="5" spans="1:18" s="15" customFormat="1" ht="30" customHeight="1" x14ac:dyDescent="0.25">
      <c r="A5" s="185"/>
      <c r="B5" s="186"/>
      <c r="C5" s="186" t="s">
        <v>9</v>
      </c>
      <c r="D5" s="186"/>
      <c r="E5" s="186"/>
      <c r="F5" s="186"/>
      <c r="G5" s="186" t="s">
        <v>41</v>
      </c>
      <c r="H5" s="188"/>
      <c r="I5" s="188"/>
      <c r="J5" s="186" t="s">
        <v>9</v>
      </c>
      <c r="K5" s="186"/>
      <c r="L5" s="186"/>
      <c r="M5" s="186"/>
      <c r="N5" s="186" t="s">
        <v>41</v>
      </c>
      <c r="O5" s="188"/>
      <c r="P5" s="188"/>
    </row>
    <row r="6" spans="1:18" s="15" customFormat="1" ht="30" customHeight="1" x14ac:dyDescent="0.25">
      <c r="A6" s="185"/>
      <c r="B6" s="186"/>
      <c r="C6" s="120" t="s">
        <v>17</v>
      </c>
      <c r="D6" s="120" t="s">
        <v>6</v>
      </c>
      <c r="E6" s="120" t="s">
        <v>39</v>
      </c>
      <c r="F6" s="120" t="s">
        <v>8</v>
      </c>
      <c r="G6" s="120" t="s">
        <v>10</v>
      </c>
      <c r="H6" s="120" t="s">
        <v>25</v>
      </c>
      <c r="I6" s="10" t="s">
        <v>24</v>
      </c>
      <c r="J6" s="120" t="s">
        <v>17</v>
      </c>
      <c r="K6" s="120" t="s">
        <v>6</v>
      </c>
      <c r="L6" s="120" t="s">
        <v>39</v>
      </c>
      <c r="M6" s="120" t="s">
        <v>8</v>
      </c>
      <c r="N6" s="120" t="s">
        <v>10</v>
      </c>
      <c r="O6" s="120" t="s">
        <v>25</v>
      </c>
      <c r="P6" s="10" t="s">
        <v>24</v>
      </c>
      <c r="Q6" s="113" t="s">
        <v>73</v>
      </c>
      <c r="R6" s="113" t="s">
        <v>74</v>
      </c>
    </row>
    <row r="7" spans="1:18" s="15" customFormat="1" ht="18" customHeight="1" x14ac:dyDescent="0.25">
      <c r="A7" s="41">
        <v>1</v>
      </c>
      <c r="B7" s="120">
        <v>2</v>
      </c>
      <c r="C7" s="41">
        <v>3</v>
      </c>
      <c r="D7" s="120">
        <v>4</v>
      </c>
      <c r="E7" s="41">
        <v>5</v>
      </c>
      <c r="F7" s="120">
        <v>6</v>
      </c>
      <c r="G7" s="41">
        <v>7</v>
      </c>
      <c r="H7" s="120">
        <v>8</v>
      </c>
      <c r="I7" s="41">
        <v>9</v>
      </c>
      <c r="J7" s="120">
        <v>10</v>
      </c>
      <c r="K7" s="41">
        <v>11</v>
      </c>
      <c r="L7" s="120">
        <v>12</v>
      </c>
      <c r="M7" s="41">
        <v>13</v>
      </c>
      <c r="N7" s="120">
        <v>14</v>
      </c>
      <c r="O7" s="41">
        <v>15</v>
      </c>
      <c r="P7" s="120">
        <v>16</v>
      </c>
    </row>
    <row r="8" spans="1:18" ht="47.25" x14ac:dyDescent="0.25">
      <c r="A8" s="42" t="s">
        <v>77</v>
      </c>
      <c r="B8" s="11" t="s">
        <v>166</v>
      </c>
      <c r="C8" s="120" t="s">
        <v>167</v>
      </c>
      <c r="D8" s="120" t="s">
        <v>168</v>
      </c>
      <c r="E8" s="120">
        <v>2.8</v>
      </c>
      <c r="F8" s="120" t="s">
        <v>169</v>
      </c>
      <c r="G8" s="13" t="s">
        <v>170</v>
      </c>
      <c r="H8" s="16">
        <v>6612</v>
      </c>
      <c r="I8" s="14">
        <v>29621.759999999998</v>
      </c>
      <c r="J8" s="120" t="s">
        <v>167</v>
      </c>
      <c r="K8" s="120" t="s">
        <v>168</v>
      </c>
      <c r="L8" s="51">
        <v>2.8</v>
      </c>
      <c r="M8" s="120" t="s">
        <v>169</v>
      </c>
      <c r="N8" s="13" t="s">
        <v>170</v>
      </c>
      <c r="O8" s="3">
        <v>6612</v>
      </c>
      <c r="P8" s="14">
        <f>L8*O8*Q8</f>
        <v>29621.759999999998</v>
      </c>
      <c r="Q8" s="6">
        <v>1.6</v>
      </c>
    </row>
    <row r="9" spans="1:18" ht="54" customHeight="1" x14ac:dyDescent="0.25">
      <c r="A9" s="42" t="s">
        <v>78</v>
      </c>
      <c r="B9" s="11" t="s">
        <v>171</v>
      </c>
      <c r="C9" s="120" t="s">
        <v>167</v>
      </c>
      <c r="D9" s="120" t="s">
        <v>168</v>
      </c>
      <c r="E9" s="120">
        <v>2.8</v>
      </c>
      <c r="F9" s="120" t="s">
        <v>169</v>
      </c>
      <c r="G9" s="13" t="s">
        <v>172</v>
      </c>
      <c r="H9" s="16">
        <v>8860</v>
      </c>
      <c r="I9" s="14">
        <v>25800.32</v>
      </c>
      <c r="J9" s="120" t="s">
        <v>167</v>
      </c>
      <c r="K9" s="120" t="s">
        <v>168</v>
      </c>
      <c r="L9" s="51">
        <v>2.8</v>
      </c>
      <c r="M9" s="120" t="s">
        <v>169</v>
      </c>
      <c r="N9" s="13" t="s">
        <v>172</v>
      </c>
      <c r="O9" s="3">
        <v>8860</v>
      </c>
      <c r="P9" s="14">
        <f>L9*O9*Q9</f>
        <v>25800.32</v>
      </c>
      <c r="Q9" s="6">
        <v>1.04</v>
      </c>
    </row>
    <row r="10" spans="1:18" ht="60" customHeight="1" x14ac:dyDescent="0.25">
      <c r="A10" s="42" t="s">
        <v>79</v>
      </c>
      <c r="B10" s="11" t="s">
        <v>173</v>
      </c>
      <c r="C10" s="120" t="s">
        <v>174</v>
      </c>
      <c r="D10" s="120" t="s">
        <v>175</v>
      </c>
      <c r="E10" s="120" t="s">
        <v>176</v>
      </c>
      <c r="F10" s="120" t="s">
        <v>169</v>
      </c>
      <c r="G10" s="13" t="s">
        <v>177</v>
      </c>
      <c r="H10" s="16">
        <v>716</v>
      </c>
      <c r="I10" s="14">
        <v>4169.9840000000004</v>
      </c>
      <c r="J10" s="120" t="s">
        <v>174</v>
      </c>
      <c r="K10" s="120" t="s">
        <v>175</v>
      </c>
      <c r="L10" s="161" t="s">
        <v>176</v>
      </c>
      <c r="M10" s="120" t="s">
        <v>169</v>
      </c>
      <c r="N10" s="13" t="s">
        <v>177</v>
      </c>
      <c r="O10" s="3">
        <v>716</v>
      </c>
      <c r="P10" s="14">
        <f>(2.8*2)*O10*Q10</f>
        <v>4169.9840000000004</v>
      </c>
      <c r="Q10" s="6">
        <v>1.04</v>
      </c>
    </row>
    <row r="11" spans="1:18" ht="36.75" customHeight="1" x14ac:dyDescent="0.25">
      <c r="A11" s="42" t="s">
        <v>48</v>
      </c>
      <c r="B11" s="11" t="s">
        <v>178</v>
      </c>
      <c r="C11" s="120">
        <v>110</v>
      </c>
      <c r="D11" s="120" t="s">
        <v>179</v>
      </c>
      <c r="E11" s="120">
        <v>2.8</v>
      </c>
      <c r="F11" s="120" t="s">
        <v>169</v>
      </c>
      <c r="G11" s="13" t="s">
        <v>180</v>
      </c>
      <c r="H11" s="16">
        <v>519</v>
      </c>
      <c r="I11" s="14">
        <v>1511.328</v>
      </c>
      <c r="J11" s="123">
        <v>110</v>
      </c>
      <c r="K11" s="123" t="s">
        <v>179</v>
      </c>
      <c r="L11" s="129">
        <v>2.8</v>
      </c>
      <c r="M11" s="123" t="s">
        <v>169</v>
      </c>
      <c r="N11" s="81" t="s">
        <v>180</v>
      </c>
      <c r="O11" s="79">
        <v>519</v>
      </c>
      <c r="P11" s="101">
        <f>O11*Q11*L11</f>
        <v>1511.328</v>
      </c>
      <c r="Q11" s="80">
        <v>1.04</v>
      </c>
    </row>
    <row r="12" spans="1:18" ht="47.25" x14ac:dyDescent="0.25">
      <c r="A12" s="42" t="s">
        <v>49</v>
      </c>
      <c r="B12" s="11" t="s">
        <v>181</v>
      </c>
      <c r="C12" s="120"/>
      <c r="D12" s="120"/>
      <c r="E12" s="120">
        <v>1</v>
      </c>
      <c r="F12" s="120" t="s">
        <v>13</v>
      </c>
      <c r="G12" s="13" t="s">
        <v>182</v>
      </c>
      <c r="H12" s="16">
        <v>3544</v>
      </c>
      <c r="I12" s="14">
        <v>3544</v>
      </c>
      <c r="K12" s="120"/>
      <c r="L12" s="120">
        <v>1</v>
      </c>
      <c r="M12" s="120" t="s">
        <v>13</v>
      </c>
      <c r="N12" s="13" t="s">
        <v>182</v>
      </c>
      <c r="O12" s="3">
        <v>3544</v>
      </c>
      <c r="P12" s="53">
        <f>O12</f>
        <v>3544</v>
      </c>
    </row>
    <row r="13" spans="1:18" x14ac:dyDescent="0.25">
      <c r="A13" s="42"/>
      <c r="C13" s="120"/>
      <c r="D13" s="120"/>
      <c r="E13" s="120"/>
      <c r="F13" s="120"/>
      <c r="G13" s="13"/>
      <c r="H13" s="16"/>
      <c r="I13" s="14"/>
      <c r="J13" s="120"/>
      <c r="K13" s="120"/>
      <c r="L13" s="120"/>
      <c r="M13" s="120"/>
      <c r="N13" s="13"/>
      <c r="O13" s="162"/>
      <c r="P13" s="53"/>
    </row>
    <row r="14" spans="1:18" s="166" customFormat="1" ht="47.25" x14ac:dyDescent="0.25">
      <c r="A14" s="163"/>
      <c r="B14" s="164" t="s">
        <v>42</v>
      </c>
      <c r="C14" s="17" t="s">
        <v>40</v>
      </c>
      <c r="D14" s="17" t="s">
        <v>40</v>
      </c>
      <c r="E14" s="17" t="s">
        <v>40</v>
      </c>
      <c r="F14" s="17" t="s">
        <v>40</v>
      </c>
      <c r="G14" s="17" t="s">
        <v>40</v>
      </c>
      <c r="H14" s="17" t="s">
        <v>40</v>
      </c>
      <c r="I14" s="165">
        <v>64647.392</v>
      </c>
      <c r="J14" s="165" t="s">
        <v>40</v>
      </c>
      <c r="K14" s="165" t="s">
        <v>40</v>
      </c>
      <c r="L14" s="165" t="s">
        <v>40</v>
      </c>
      <c r="M14" s="165" t="s">
        <v>40</v>
      </c>
      <c r="N14" s="165" t="s">
        <v>40</v>
      </c>
      <c r="O14" s="165" t="s">
        <v>40</v>
      </c>
      <c r="P14" s="165">
        <f>SUM(P8:P13)</f>
        <v>64647.392</v>
      </c>
    </row>
    <row r="15" spans="1:18" x14ac:dyDescent="0.25">
      <c r="A15" s="43"/>
      <c r="B15" s="23"/>
      <c r="C15" s="20"/>
      <c r="D15" s="49"/>
      <c r="E15" s="49"/>
      <c r="F15" s="49"/>
      <c r="G15" s="48"/>
      <c r="H15" s="48"/>
      <c r="I15" s="24"/>
      <c r="J15" s="21"/>
      <c r="K15" s="21"/>
    </row>
    <row r="16" spans="1:18" x14ac:dyDescent="0.25">
      <c r="A16" s="201"/>
      <c r="B16" s="201"/>
      <c r="C16" s="201"/>
      <c r="D16" s="201"/>
      <c r="E16" s="201"/>
      <c r="F16" s="201"/>
      <c r="G16" s="201"/>
      <c r="H16" s="48"/>
      <c r="I16" s="24"/>
      <c r="J16" s="34"/>
      <c r="K16" s="34"/>
      <c r="L16" s="34"/>
      <c r="M16" s="34"/>
      <c r="N16" s="34"/>
      <c r="O16" s="34"/>
      <c r="P16" s="34"/>
    </row>
    <row r="17" spans="1:16" x14ac:dyDescent="0.25">
      <c r="A17" s="201"/>
      <c r="B17" s="201"/>
      <c r="C17" s="201"/>
      <c r="D17" s="201"/>
      <c r="E17" s="201"/>
      <c r="F17" s="201"/>
      <c r="G17" s="201"/>
      <c r="H17" s="48"/>
      <c r="I17" s="24"/>
      <c r="J17" s="34"/>
      <c r="K17" s="34"/>
      <c r="L17" s="34"/>
      <c r="M17" s="34"/>
      <c r="N17" s="34"/>
      <c r="O17" s="34"/>
      <c r="P17" s="34"/>
    </row>
    <row r="18" spans="1:16" x14ac:dyDescent="0.25">
      <c r="A18" s="201"/>
      <c r="B18" s="201"/>
      <c r="C18" s="201"/>
      <c r="D18" s="201"/>
      <c r="E18" s="201"/>
      <c r="F18" s="201"/>
      <c r="G18" s="201"/>
      <c r="H18" s="50"/>
      <c r="I18" s="24"/>
      <c r="J18" s="34"/>
      <c r="K18" s="34"/>
      <c r="L18" s="34"/>
      <c r="M18" s="34"/>
      <c r="N18" s="34"/>
      <c r="O18" s="34"/>
      <c r="P18" s="34"/>
    </row>
    <row r="19" spans="1:16" x14ac:dyDescent="0.25">
      <c r="A19" s="196"/>
      <c r="B19" s="196"/>
      <c r="C19" s="196"/>
      <c r="D19" s="196"/>
      <c r="E19" s="196"/>
      <c r="F19" s="196"/>
      <c r="G19" s="196"/>
      <c r="H19" s="48"/>
      <c r="I19" s="24"/>
      <c r="J19" s="34"/>
      <c r="K19" s="34"/>
      <c r="L19" s="34"/>
      <c r="M19" s="34"/>
      <c r="N19" s="34"/>
      <c r="O19" s="34"/>
      <c r="P19" s="34"/>
    </row>
    <row r="20" spans="1:16" x14ac:dyDescent="0.25">
      <c r="A20" s="197"/>
      <c r="B20" s="198"/>
      <c r="C20" s="198"/>
      <c r="D20" s="198"/>
      <c r="E20" s="198"/>
      <c r="F20" s="198"/>
      <c r="G20" s="198"/>
      <c r="H20" s="48"/>
      <c r="I20" s="24"/>
      <c r="J20" s="34"/>
      <c r="K20" s="34"/>
      <c r="L20" s="34"/>
      <c r="M20" s="34"/>
      <c r="N20" s="34"/>
      <c r="O20" s="34"/>
      <c r="P20" s="34"/>
    </row>
    <row r="21" spans="1:16" x14ac:dyDescent="0.25">
      <c r="A21" s="197"/>
      <c r="B21" s="199"/>
      <c r="C21" s="199"/>
      <c r="D21" s="199"/>
      <c r="E21" s="199"/>
      <c r="F21" s="199"/>
      <c r="G21" s="199"/>
    </row>
    <row r="22" spans="1:16" x14ac:dyDescent="0.25">
      <c r="A22" s="200"/>
      <c r="B22" s="200"/>
      <c r="C22" s="200"/>
      <c r="D22" s="200"/>
      <c r="E22" s="200"/>
      <c r="F22" s="200"/>
      <c r="G22" s="200"/>
    </row>
    <row r="23" spans="1:16" x14ac:dyDescent="0.25">
      <c r="B23" s="50"/>
    </row>
    <row r="27" spans="1:16" x14ac:dyDescent="0.25">
      <c r="B27" s="50"/>
    </row>
  </sheetData>
  <mergeCells count="18">
    <mergeCell ref="C5:F5"/>
    <mergeCell ref="G5:I5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A19:G19"/>
    <mergeCell ref="A20:G20"/>
    <mergeCell ref="A21:G21"/>
    <mergeCell ref="A22:G22"/>
    <mergeCell ref="A16:G16"/>
    <mergeCell ref="A17:G17"/>
    <mergeCell ref="A18:G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4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view="pageBreakPreview" zoomScale="85" zoomScaleNormal="70" zoomScaleSheetLayoutView="85" workbookViewId="0">
      <selection activeCell="D16" sqref="D16"/>
    </sheetView>
  </sheetViews>
  <sheetFormatPr defaultColWidth="9" defaultRowHeight="15.75" x14ac:dyDescent="0.25"/>
  <cols>
    <col min="1" max="1" width="7.625" style="4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A1" s="43"/>
      <c r="B1" s="23"/>
      <c r="C1" s="20"/>
      <c r="D1" s="49"/>
      <c r="E1" s="49"/>
      <c r="F1" s="49"/>
      <c r="G1" s="48"/>
      <c r="H1" s="48"/>
      <c r="I1" s="24"/>
      <c r="J1" s="21"/>
      <c r="K1" s="21"/>
    </row>
    <row r="2" spans="1:17" ht="15.75" customHeight="1" x14ac:dyDescent="0.25">
      <c r="A2" s="173" t="s">
        <v>16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17" ht="15.75" customHeight="1" x14ac:dyDescent="0.25">
      <c r="A3" s="185" t="s">
        <v>0</v>
      </c>
      <c r="B3" s="186" t="s">
        <v>2</v>
      </c>
      <c r="C3" s="187" t="s">
        <v>18</v>
      </c>
      <c r="D3" s="187"/>
      <c r="E3" s="187"/>
      <c r="F3" s="187"/>
      <c r="G3" s="187"/>
      <c r="H3" s="187"/>
      <c r="I3" s="187"/>
      <c r="J3" s="187" t="s">
        <v>19</v>
      </c>
      <c r="K3" s="187"/>
      <c r="L3" s="187"/>
      <c r="M3" s="187"/>
      <c r="N3" s="187"/>
      <c r="O3" s="187"/>
      <c r="P3" s="187"/>
    </row>
    <row r="4" spans="1:17" ht="33" customHeight="1" x14ac:dyDescent="0.25">
      <c r="A4" s="185"/>
      <c r="B4" s="186"/>
      <c r="C4" s="186" t="s">
        <v>159</v>
      </c>
      <c r="D4" s="186"/>
      <c r="E4" s="186"/>
      <c r="F4" s="186"/>
      <c r="G4" s="186"/>
      <c r="H4" s="186"/>
      <c r="I4" s="186"/>
      <c r="J4" s="186" t="s">
        <v>91</v>
      </c>
      <c r="K4" s="186"/>
      <c r="L4" s="186"/>
      <c r="M4" s="186"/>
      <c r="N4" s="186"/>
      <c r="O4" s="186"/>
      <c r="P4" s="186"/>
    </row>
    <row r="5" spans="1:17" ht="33.75" customHeight="1" x14ac:dyDescent="0.25">
      <c r="A5" s="185"/>
      <c r="B5" s="186"/>
      <c r="C5" s="186" t="s">
        <v>9</v>
      </c>
      <c r="D5" s="186"/>
      <c r="E5" s="186"/>
      <c r="F5" s="186"/>
      <c r="G5" s="186" t="s">
        <v>41</v>
      </c>
      <c r="H5" s="188"/>
      <c r="I5" s="188"/>
      <c r="J5" s="186" t="s">
        <v>9</v>
      </c>
      <c r="K5" s="186"/>
      <c r="L5" s="186"/>
      <c r="M5" s="186"/>
      <c r="N5" s="186" t="s">
        <v>41</v>
      </c>
      <c r="O5" s="188"/>
      <c r="P5" s="188"/>
    </row>
    <row r="6" spans="1:17" s="8" customFormat="1" ht="63" x14ac:dyDescent="0.25">
      <c r="A6" s="185"/>
      <c r="B6" s="186"/>
      <c r="C6" s="120" t="s">
        <v>17</v>
      </c>
      <c r="D6" s="120" t="s">
        <v>6</v>
      </c>
      <c r="E6" s="120" t="s">
        <v>39</v>
      </c>
      <c r="F6" s="120" t="s">
        <v>8</v>
      </c>
      <c r="G6" s="120" t="s">
        <v>10</v>
      </c>
      <c r="H6" s="120" t="s">
        <v>25</v>
      </c>
      <c r="I6" s="10" t="s">
        <v>24</v>
      </c>
      <c r="J6" s="120" t="s">
        <v>17</v>
      </c>
      <c r="K6" s="120" t="s">
        <v>6</v>
      </c>
      <c r="L6" s="120" t="s">
        <v>39</v>
      </c>
      <c r="M6" s="120" t="s">
        <v>8</v>
      </c>
      <c r="N6" s="120" t="s">
        <v>10</v>
      </c>
      <c r="O6" s="120" t="s">
        <v>25</v>
      </c>
      <c r="P6" s="10" t="s">
        <v>24</v>
      </c>
    </row>
    <row r="7" spans="1:17" s="9" customFormat="1" x14ac:dyDescent="0.25">
      <c r="A7" s="41">
        <v>1</v>
      </c>
      <c r="B7" s="120">
        <v>2</v>
      </c>
      <c r="C7" s="41">
        <v>3</v>
      </c>
      <c r="D7" s="120">
        <v>4</v>
      </c>
      <c r="E7" s="41">
        <v>5</v>
      </c>
      <c r="F7" s="120">
        <v>6</v>
      </c>
      <c r="G7" s="41">
        <v>7</v>
      </c>
      <c r="H7" s="120">
        <v>8</v>
      </c>
      <c r="I7" s="41">
        <v>9</v>
      </c>
      <c r="J7" s="120">
        <v>10</v>
      </c>
      <c r="K7" s="41">
        <v>11</v>
      </c>
      <c r="L7" s="120">
        <v>12</v>
      </c>
      <c r="M7" s="41">
        <v>13</v>
      </c>
      <c r="N7" s="120">
        <v>14</v>
      </c>
      <c r="O7" s="41">
        <v>15</v>
      </c>
      <c r="P7" s="120">
        <v>16</v>
      </c>
    </row>
    <row r="8" spans="1:17" s="9" customFormat="1" ht="58.5" customHeight="1" x14ac:dyDescent="0.25">
      <c r="A8" s="42">
        <v>1</v>
      </c>
      <c r="B8" s="12" t="s">
        <v>45</v>
      </c>
      <c r="C8" s="120" t="s">
        <v>40</v>
      </c>
      <c r="D8" s="120" t="s">
        <v>40</v>
      </c>
      <c r="E8" s="120" t="s">
        <v>40</v>
      </c>
      <c r="F8" s="120" t="s">
        <v>40</v>
      </c>
      <c r="G8" s="120" t="s">
        <v>40</v>
      </c>
      <c r="H8" s="120" t="s">
        <v>40</v>
      </c>
      <c r="I8" s="120" t="s">
        <v>40</v>
      </c>
      <c r="J8" s="120" t="s">
        <v>40</v>
      </c>
      <c r="K8" s="120" t="s">
        <v>40</v>
      </c>
      <c r="L8" s="120" t="s">
        <v>40</v>
      </c>
      <c r="M8" s="120" t="s">
        <v>40</v>
      </c>
      <c r="N8" s="120" t="s">
        <v>40</v>
      </c>
      <c r="O8" s="120" t="s">
        <v>40</v>
      </c>
      <c r="P8" s="120" t="s">
        <v>40</v>
      </c>
    </row>
    <row r="9" spans="1:17" s="9" customFormat="1" ht="47.25" x14ac:dyDescent="0.25">
      <c r="A9" s="42" t="s">
        <v>35</v>
      </c>
      <c r="B9" s="12" t="s">
        <v>183</v>
      </c>
      <c r="C9" s="120">
        <v>10</v>
      </c>
      <c r="D9" s="25" t="s">
        <v>184</v>
      </c>
      <c r="E9" s="120">
        <v>23</v>
      </c>
      <c r="F9" s="58" t="s">
        <v>3</v>
      </c>
      <c r="G9" s="13" t="s">
        <v>185</v>
      </c>
      <c r="H9" s="120">
        <v>3266</v>
      </c>
      <c r="I9" s="14">
        <v>80376.260000000009</v>
      </c>
      <c r="J9" s="120">
        <v>10</v>
      </c>
      <c r="K9" s="25" t="s">
        <v>184</v>
      </c>
      <c r="L9" s="120">
        <f>23</f>
        <v>23</v>
      </c>
      <c r="M9" s="58" t="s">
        <v>3</v>
      </c>
      <c r="N9" s="13" t="s">
        <v>185</v>
      </c>
      <c r="O9" s="120">
        <v>3266</v>
      </c>
      <c r="P9" s="14">
        <f>O9*L9*Q9</f>
        <v>80376.260000000009</v>
      </c>
      <c r="Q9" s="9">
        <v>1.07</v>
      </c>
    </row>
    <row r="10" spans="1:17" s="46" customFormat="1" ht="31.5" x14ac:dyDescent="0.25">
      <c r="A10" s="42" t="s">
        <v>36</v>
      </c>
      <c r="B10" s="12" t="s">
        <v>186</v>
      </c>
      <c r="C10" s="120">
        <v>10</v>
      </c>
      <c r="D10" s="25" t="s">
        <v>184</v>
      </c>
      <c r="E10" s="120">
        <v>23</v>
      </c>
      <c r="F10" s="58" t="s">
        <v>3</v>
      </c>
      <c r="G10" s="13" t="s">
        <v>185</v>
      </c>
      <c r="H10" s="120">
        <v>3266</v>
      </c>
      <c r="I10" s="14">
        <v>80376.260000000009</v>
      </c>
      <c r="J10" s="120">
        <v>10</v>
      </c>
      <c r="K10" s="25" t="s">
        <v>184</v>
      </c>
      <c r="L10" s="120">
        <f>23</f>
        <v>23</v>
      </c>
      <c r="M10" s="58" t="s">
        <v>3</v>
      </c>
      <c r="N10" s="13" t="s">
        <v>185</v>
      </c>
      <c r="O10" s="120">
        <v>3266</v>
      </c>
      <c r="P10" s="14">
        <f>O10*L10*Q10</f>
        <v>80376.260000000009</v>
      </c>
      <c r="Q10" s="9">
        <v>1.07</v>
      </c>
    </row>
    <row r="11" spans="1:17" s="9" customFormat="1" ht="47.25" x14ac:dyDescent="0.25">
      <c r="A11" s="42" t="s">
        <v>78</v>
      </c>
      <c r="B11" s="12" t="s">
        <v>187</v>
      </c>
      <c r="C11" s="120"/>
      <c r="D11" s="25" t="s">
        <v>188</v>
      </c>
      <c r="E11" s="120">
        <v>22.937000000000001</v>
      </c>
      <c r="F11" s="58" t="s">
        <v>3</v>
      </c>
      <c r="G11" s="13" t="s">
        <v>189</v>
      </c>
      <c r="H11" s="120">
        <v>2703</v>
      </c>
      <c r="I11" s="14">
        <v>61998.711000000003</v>
      </c>
      <c r="J11" s="120"/>
      <c r="K11" s="25" t="s">
        <v>188</v>
      </c>
      <c r="L11" s="120">
        <f>23-0.063</f>
        <v>22.937000000000001</v>
      </c>
      <c r="M11" s="58" t="s">
        <v>3</v>
      </c>
      <c r="N11" s="13" t="s">
        <v>189</v>
      </c>
      <c r="O11" s="120">
        <v>2703</v>
      </c>
      <c r="P11" s="14">
        <f>O11*L11</f>
        <v>61998.711000000003</v>
      </c>
    </row>
    <row r="12" spans="1:17" s="9" customFormat="1" ht="27" customHeight="1" x14ac:dyDescent="0.25">
      <c r="A12" s="42">
        <v>3</v>
      </c>
      <c r="B12" s="27" t="s">
        <v>14</v>
      </c>
      <c r="C12" s="120" t="s">
        <v>40</v>
      </c>
      <c r="D12" s="120" t="s">
        <v>40</v>
      </c>
      <c r="E12" s="120" t="s">
        <v>40</v>
      </c>
      <c r="F12" s="120" t="s">
        <v>40</v>
      </c>
      <c r="G12" s="120" t="s">
        <v>40</v>
      </c>
      <c r="H12" s="120" t="s">
        <v>40</v>
      </c>
      <c r="I12" s="120" t="s">
        <v>40</v>
      </c>
      <c r="J12" s="120" t="s">
        <v>40</v>
      </c>
      <c r="K12" s="120" t="s">
        <v>40</v>
      </c>
      <c r="L12" s="120" t="s">
        <v>40</v>
      </c>
      <c r="M12" s="120" t="s">
        <v>40</v>
      </c>
      <c r="N12" s="120" t="s">
        <v>40</v>
      </c>
      <c r="O12" s="120" t="s">
        <v>40</v>
      </c>
      <c r="P12" s="120" t="s">
        <v>40</v>
      </c>
    </row>
    <row r="13" spans="1:17" s="9" customFormat="1" ht="63" x14ac:dyDescent="0.25">
      <c r="A13" s="42" t="s">
        <v>38</v>
      </c>
      <c r="B13" s="12" t="s">
        <v>190</v>
      </c>
      <c r="C13" s="120"/>
      <c r="D13" s="25" t="s">
        <v>44</v>
      </c>
      <c r="E13" s="120">
        <v>0.1206</v>
      </c>
      <c r="F13" s="26" t="s">
        <v>15</v>
      </c>
      <c r="G13" s="13" t="s">
        <v>191</v>
      </c>
      <c r="H13" s="120">
        <v>41090</v>
      </c>
      <c r="I13" s="14">
        <v>5302.3357800000003</v>
      </c>
      <c r="J13" s="120"/>
      <c r="K13" s="25" t="s">
        <v>44</v>
      </c>
      <c r="L13" s="120">
        <v>0.1206</v>
      </c>
      <c r="M13" s="26" t="s">
        <v>15</v>
      </c>
      <c r="N13" s="120" t="s">
        <v>191</v>
      </c>
      <c r="O13" s="120">
        <v>41090</v>
      </c>
      <c r="P13" s="14">
        <f>L13*O13*Q13</f>
        <v>5302.3357800000003</v>
      </c>
      <c r="Q13" s="9">
        <v>1.07</v>
      </c>
    </row>
    <row r="14" spans="1:17" s="9" customFormat="1" ht="47.25" x14ac:dyDescent="0.25">
      <c r="A14" s="42" t="s">
        <v>48</v>
      </c>
      <c r="B14" s="12" t="s">
        <v>192</v>
      </c>
      <c r="C14" s="120"/>
      <c r="D14" s="25"/>
      <c r="E14" s="120">
        <v>23</v>
      </c>
      <c r="F14" s="58" t="s">
        <v>3</v>
      </c>
      <c r="G14" s="13" t="s">
        <v>193</v>
      </c>
      <c r="H14" s="120">
        <v>611</v>
      </c>
      <c r="I14" s="14">
        <v>14053</v>
      </c>
      <c r="J14" s="120"/>
      <c r="K14" s="25"/>
      <c r="L14" s="120">
        <v>23</v>
      </c>
      <c r="M14" s="58" t="s">
        <v>3</v>
      </c>
      <c r="N14" s="13" t="s">
        <v>193</v>
      </c>
      <c r="O14" s="3">
        <v>611</v>
      </c>
      <c r="P14" s="14">
        <f>O14*L14</f>
        <v>14053</v>
      </c>
    </row>
    <row r="15" spans="1:17" ht="50.25" customHeight="1" x14ac:dyDescent="0.25">
      <c r="A15" s="42"/>
      <c r="B15" s="33" t="s">
        <v>27</v>
      </c>
      <c r="C15" s="17"/>
      <c r="D15" s="120"/>
      <c r="E15" s="120"/>
      <c r="F15" s="120"/>
      <c r="G15" s="3"/>
      <c r="H15" s="3"/>
      <c r="I15" s="18">
        <v>242106.56678000002</v>
      </c>
      <c r="J15" s="17"/>
      <c r="K15" s="120"/>
      <c r="L15" s="120"/>
      <c r="M15" s="120"/>
      <c r="N15" s="3"/>
      <c r="O15" s="3"/>
      <c r="P15" s="18">
        <f>SUM(P9:P14)</f>
        <v>242106.56678000002</v>
      </c>
    </row>
    <row r="16" spans="1:17" ht="15.75" customHeight="1" x14ac:dyDescent="0.25">
      <c r="D16" s="7"/>
      <c r="J16" s="21"/>
      <c r="K16" s="21"/>
    </row>
    <row r="17" spans="1:16" s="34" customFormat="1" ht="18.75" customHeight="1" x14ac:dyDescent="0.25">
      <c r="A17" s="201"/>
      <c r="B17" s="201"/>
      <c r="C17" s="201"/>
      <c r="D17" s="201"/>
      <c r="E17" s="201"/>
      <c r="F17" s="201"/>
      <c r="G17" s="201"/>
      <c r="H17" s="48"/>
      <c r="I17" s="24"/>
    </row>
    <row r="18" spans="1:16" s="34" customFormat="1" ht="41.25" customHeight="1" x14ac:dyDescent="0.25">
      <c r="A18" s="201"/>
      <c r="B18" s="201"/>
      <c r="C18" s="201"/>
      <c r="D18" s="201"/>
      <c r="E18" s="201"/>
      <c r="F18" s="201"/>
      <c r="G18" s="201"/>
      <c r="H18" s="48"/>
      <c r="I18" s="24"/>
    </row>
    <row r="19" spans="1:16" s="34" customFormat="1" ht="38.25" customHeight="1" x14ac:dyDescent="0.25">
      <c r="A19" s="201"/>
      <c r="B19" s="201"/>
      <c r="C19" s="201"/>
      <c r="D19" s="201"/>
      <c r="E19" s="201"/>
      <c r="F19" s="201"/>
      <c r="G19" s="201"/>
      <c r="H19" s="50"/>
      <c r="I19" s="24"/>
    </row>
    <row r="20" spans="1:16" s="34" customFormat="1" ht="18.75" customHeight="1" x14ac:dyDescent="0.25">
      <c r="A20" s="196"/>
      <c r="B20" s="196"/>
      <c r="C20" s="196"/>
      <c r="D20" s="196"/>
      <c r="E20" s="196"/>
      <c r="F20" s="196"/>
      <c r="G20" s="196"/>
      <c r="H20" s="48"/>
      <c r="I20" s="24"/>
    </row>
    <row r="21" spans="1:16" s="34" customFormat="1" ht="217.5" customHeight="1" x14ac:dyDescent="0.25">
      <c r="A21" s="197"/>
      <c r="B21" s="198"/>
      <c r="C21" s="198"/>
      <c r="D21" s="198"/>
      <c r="E21" s="198"/>
      <c r="F21" s="198"/>
      <c r="G21" s="198"/>
      <c r="H21" s="48"/>
      <c r="I21" s="24"/>
    </row>
    <row r="22" spans="1:16" ht="53.25" customHeight="1" x14ac:dyDescent="0.25">
      <c r="A22" s="197"/>
      <c r="B22" s="199"/>
      <c r="C22" s="199"/>
      <c r="D22" s="199"/>
      <c r="E22" s="199"/>
      <c r="F22" s="199"/>
      <c r="G22" s="199"/>
    </row>
    <row r="23" spans="1:16" x14ac:dyDescent="0.25">
      <c r="A23" s="200"/>
      <c r="B23" s="200"/>
      <c r="C23" s="200"/>
      <c r="D23" s="200"/>
      <c r="E23" s="200"/>
      <c r="F23" s="200"/>
      <c r="G23" s="200"/>
    </row>
    <row r="24" spans="1:16" s="7" customFormat="1" x14ac:dyDescent="0.25">
      <c r="A24" s="40"/>
      <c r="B24" s="50"/>
      <c r="D24" s="4"/>
      <c r="G24" s="47"/>
      <c r="H24" s="47"/>
      <c r="I24" s="5"/>
      <c r="J24" s="6"/>
      <c r="K24" s="6"/>
      <c r="L24" s="6"/>
      <c r="M24" s="6"/>
      <c r="N24" s="6"/>
      <c r="O24" s="6"/>
      <c r="P24" s="6"/>
    </row>
    <row r="28" spans="1:16" s="7" customFormat="1" x14ac:dyDescent="0.25">
      <c r="A28" s="40"/>
      <c r="B28" s="50"/>
      <c r="D28" s="4"/>
      <c r="G28" s="47"/>
      <c r="H28" s="47"/>
      <c r="I28" s="5"/>
      <c r="J28" s="6"/>
      <c r="K28" s="6"/>
      <c r="L28" s="6"/>
      <c r="M28" s="6"/>
      <c r="N28" s="6"/>
      <c r="O28" s="6"/>
      <c r="P28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22:G22"/>
    <mergeCell ref="A23:G23"/>
    <mergeCell ref="N5:P5"/>
    <mergeCell ref="A17:G17"/>
    <mergeCell ref="A18:G18"/>
    <mergeCell ref="A19:G19"/>
    <mergeCell ref="A20:G20"/>
    <mergeCell ref="A21:G21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topLeftCell="A11" zoomScale="70" zoomScaleNormal="70" zoomScaleSheetLayoutView="85" workbookViewId="0">
      <selection activeCell="E16" sqref="E16:E25"/>
    </sheetView>
  </sheetViews>
  <sheetFormatPr defaultColWidth="9" defaultRowHeight="15.75" x14ac:dyDescent="0.25"/>
  <cols>
    <col min="1" max="1" width="6.375" style="40" customWidth="1"/>
    <col min="2" max="2" width="26.375" style="4" customWidth="1"/>
    <col min="3" max="3" width="14" style="7" customWidth="1"/>
    <col min="4" max="4" width="23.5" style="4" customWidth="1"/>
    <col min="5" max="5" width="5.125" style="7" customWidth="1"/>
    <col min="6" max="6" width="8" style="5" customWidth="1"/>
    <col min="7" max="15" width="8" style="6" customWidth="1"/>
    <col min="16" max="16384" width="9" style="6"/>
  </cols>
  <sheetData>
    <row r="1" spans="1:16" ht="15.75" customHeight="1" x14ac:dyDescent="0.25"/>
    <row r="2" spans="1:16" ht="24" customHeight="1" x14ac:dyDescent="0.25"/>
    <row r="3" spans="1:16" ht="24" customHeight="1" x14ac:dyDescent="0.25"/>
    <row r="4" spans="1:16" ht="54" customHeight="1" x14ac:dyDescent="0.25">
      <c r="B4" s="216" t="s">
        <v>23</v>
      </c>
      <c r="C4" s="216"/>
      <c r="D4" s="216"/>
      <c r="E4" s="216"/>
      <c r="F4" s="216"/>
      <c r="G4" s="216"/>
      <c r="H4" s="216"/>
      <c r="I4" s="216"/>
      <c r="J4" s="216"/>
      <c r="K4" s="216"/>
      <c r="L4" s="32"/>
      <c r="M4" s="32"/>
      <c r="N4" s="32"/>
      <c r="O4" s="32"/>
    </row>
    <row r="5" spans="1:16" ht="22.5" customHeight="1" x14ac:dyDescent="0.3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34"/>
    </row>
    <row r="6" spans="1:16" ht="22.5" customHeight="1" x14ac:dyDescent="0.25">
      <c r="A6" s="218" t="s">
        <v>65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34"/>
    </row>
    <row r="7" spans="1:16" ht="22.5" customHeight="1" x14ac:dyDescent="0.25">
      <c r="A7" s="218" t="s">
        <v>72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34"/>
    </row>
    <row r="8" spans="1:16" ht="22.5" customHeight="1" x14ac:dyDescent="0.25">
      <c r="A8" s="218" t="s">
        <v>196</v>
      </c>
      <c r="B8" s="218"/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34"/>
    </row>
    <row r="9" spans="1:16" ht="66" customHeight="1" x14ac:dyDescent="0.25">
      <c r="A9" s="215" t="s">
        <v>84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</row>
    <row r="10" spans="1:16" ht="22.5" customHeight="1" x14ac:dyDescent="0.25">
      <c r="A10" s="117" t="s">
        <v>83</v>
      </c>
      <c r="B10" s="117"/>
      <c r="C10" s="117"/>
      <c r="D10" s="117" t="s">
        <v>85</v>
      </c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</row>
    <row r="11" spans="1:16" ht="22.5" customHeight="1" x14ac:dyDescent="0.25">
      <c r="A11" s="219" t="s">
        <v>197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</row>
    <row r="12" spans="1:16" ht="21" customHeight="1" x14ac:dyDescent="0.25">
      <c r="A12" s="219" t="s">
        <v>86</v>
      </c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</row>
    <row r="13" spans="1:16" x14ac:dyDescent="0.25">
      <c r="A13" s="219" t="s">
        <v>87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</row>
    <row r="14" spans="1:16" x14ac:dyDescent="0.25">
      <c r="A14" s="219" t="s">
        <v>88</v>
      </c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</row>
    <row r="15" spans="1:16" x14ac:dyDescent="0.25">
      <c r="A15" s="219" t="s">
        <v>89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</row>
    <row r="16" spans="1:16" ht="47.25" customHeight="1" x14ac:dyDescent="0.25">
      <c r="A16" s="212" t="s">
        <v>30</v>
      </c>
      <c r="B16" s="213"/>
      <c r="C16" s="213"/>
      <c r="D16" s="214"/>
      <c r="E16" s="59"/>
      <c r="F16" s="21"/>
      <c r="G16" s="21"/>
      <c r="H16" s="21"/>
      <c r="I16" s="21"/>
      <c r="J16" s="21"/>
      <c r="K16" s="19"/>
      <c r="L16" s="21"/>
      <c r="M16" s="21"/>
      <c r="N16" s="21"/>
      <c r="O16" s="21"/>
    </row>
    <row r="17" spans="1:15" ht="55.5" customHeight="1" x14ac:dyDescent="0.25">
      <c r="A17" s="44" t="s">
        <v>0</v>
      </c>
      <c r="B17" s="1" t="s">
        <v>29</v>
      </c>
      <c r="C17" s="58" t="s">
        <v>18</v>
      </c>
      <c r="D17" s="55" t="s">
        <v>19</v>
      </c>
      <c r="E17" s="56"/>
      <c r="F17" s="73"/>
      <c r="G17" s="73"/>
      <c r="H17" s="73"/>
      <c r="I17" s="73"/>
      <c r="J17" s="73"/>
      <c r="K17" s="24"/>
      <c r="L17" s="59"/>
      <c r="M17" s="168"/>
      <c r="N17" s="168"/>
      <c r="O17" s="168"/>
    </row>
    <row r="18" spans="1:15" ht="22.5" customHeight="1" x14ac:dyDescent="0.25">
      <c r="A18" s="44">
        <v>1</v>
      </c>
      <c r="B18" s="1">
        <v>2</v>
      </c>
      <c r="C18" s="58">
        <v>3</v>
      </c>
      <c r="D18" s="1">
        <v>4</v>
      </c>
      <c r="E18" s="56"/>
      <c r="F18" s="72"/>
      <c r="G18" s="72"/>
      <c r="H18" s="72"/>
      <c r="I18" s="72"/>
      <c r="J18" s="72"/>
      <c r="K18" s="34"/>
      <c r="L18" s="34"/>
      <c r="M18" s="34"/>
      <c r="N18" s="34"/>
      <c r="O18" s="34"/>
    </row>
    <row r="19" spans="1:15" ht="90" hidden="1" x14ac:dyDescent="0.25">
      <c r="A19" s="45">
        <v>1</v>
      </c>
      <c r="B19" s="2" t="s">
        <v>31</v>
      </c>
      <c r="C19" s="60">
        <v>1056896.76498</v>
      </c>
      <c r="D19" s="60">
        <f>'т1 '!P37+т2!P11+т3!P10+'т4 '!P14+т5!P15</f>
        <v>1049396.76498</v>
      </c>
      <c r="E19" s="56"/>
      <c r="F19" s="21"/>
      <c r="G19" s="21"/>
      <c r="H19" s="21"/>
      <c r="I19" s="21"/>
      <c r="J19" s="21"/>
      <c r="K19" s="34"/>
      <c r="L19" s="34"/>
      <c r="M19" s="34"/>
      <c r="N19" s="34"/>
      <c r="O19" s="34"/>
    </row>
    <row r="20" spans="1:15" ht="26.25" customHeight="1" x14ac:dyDescent="0.25">
      <c r="A20" s="45">
        <v>2</v>
      </c>
      <c r="B20" s="2" t="s">
        <v>76</v>
      </c>
      <c r="C20" s="60">
        <v>211379.352996</v>
      </c>
      <c r="D20" s="60">
        <f>D19*0.2</f>
        <v>209879.352996</v>
      </c>
      <c r="E20" s="56"/>
      <c r="F20" s="205" t="s">
        <v>51</v>
      </c>
      <c r="G20" s="206"/>
      <c r="H20" s="206"/>
      <c r="I20" s="206"/>
      <c r="J20" s="206"/>
      <c r="K20" s="206"/>
      <c r="L20" s="206"/>
      <c r="M20" s="206"/>
      <c r="N20" s="206"/>
      <c r="O20" s="207"/>
    </row>
    <row r="21" spans="1:15" ht="111.75" x14ac:dyDescent="0.25">
      <c r="A21" s="45">
        <v>3</v>
      </c>
      <c r="B21" s="2" t="s">
        <v>52</v>
      </c>
      <c r="C21" s="60">
        <v>1268276.1179760001</v>
      </c>
      <c r="D21" s="60">
        <f>D19+D20</f>
        <v>1259276.1179760001</v>
      </c>
      <c r="E21" s="56"/>
      <c r="F21" s="125">
        <v>2018</v>
      </c>
      <c r="G21" s="125">
        <v>2019</v>
      </c>
      <c r="H21" s="125">
        <v>2020</v>
      </c>
      <c r="I21" s="125">
        <v>2021</v>
      </c>
      <c r="J21" s="125">
        <v>2022</v>
      </c>
      <c r="K21" s="125">
        <v>2023</v>
      </c>
      <c r="L21" s="125">
        <v>2024</v>
      </c>
      <c r="M21" s="125">
        <v>2025</v>
      </c>
      <c r="N21" s="125">
        <v>2026</v>
      </c>
      <c r="O21" s="125">
        <v>2027</v>
      </c>
    </row>
    <row r="22" spans="1:15" ht="48.75" x14ac:dyDescent="0.25">
      <c r="A22" s="35" t="s">
        <v>48</v>
      </c>
      <c r="B22" s="74" t="s">
        <v>33</v>
      </c>
      <c r="C22" s="60">
        <v>1470.346067532297</v>
      </c>
      <c r="D22" s="126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1459740.9489203002</v>
      </c>
      <c r="E22" s="75"/>
      <c r="F22" s="169">
        <v>105.3</v>
      </c>
      <c r="G22" s="170">
        <v>106.8</v>
      </c>
      <c r="H22" s="170">
        <v>106.2</v>
      </c>
      <c r="I22" s="171">
        <v>105.1</v>
      </c>
      <c r="J22" s="172">
        <v>105.10035646544816</v>
      </c>
      <c r="K22" s="167">
        <v>104.90017622301767</v>
      </c>
      <c r="L22" s="60">
        <v>104.70002730372529</v>
      </c>
      <c r="M22" s="60">
        <v>104.70002730372529</v>
      </c>
      <c r="N22" s="60">
        <v>104.70002730372529</v>
      </c>
      <c r="O22" s="60">
        <v>104.70002730372529</v>
      </c>
    </row>
    <row r="23" spans="1:15" ht="64.5" x14ac:dyDescent="0.25">
      <c r="A23" s="35" t="s">
        <v>49</v>
      </c>
      <c r="B23" s="76" t="s">
        <v>43</v>
      </c>
      <c r="C23" s="60">
        <v>0</v>
      </c>
      <c r="D23" s="118">
        <v>0</v>
      </c>
      <c r="E23" s="6"/>
      <c r="F23" s="21"/>
      <c r="G23" s="21"/>
      <c r="H23" s="21"/>
      <c r="I23" s="21"/>
      <c r="J23" s="21"/>
    </row>
    <row r="24" spans="1:15" ht="51.75" x14ac:dyDescent="0.25">
      <c r="A24" s="35" t="s">
        <v>50</v>
      </c>
      <c r="B24" s="76" t="s">
        <v>47</v>
      </c>
      <c r="C24" s="60">
        <v>1268276.1179760001</v>
      </c>
      <c r="D24" s="60">
        <f>D21-D23</f>
        <v>1259276.1179760001</v>
      </c>
      <c r="E24" s="6"/>
      <c r="F24" s="21"/>
      <c r="G24" s="21"/>
      <c r="H24" s="21"/>
      <c r="I24" s="21"/>
      <c r="J24" s="21"/>
    </row>
    <row r="25" spans="1:15" ht="78.75" x14ac:dyDescent="0.25">
      <c r="A25" s="35" t="s">
        <v>46</v>
      </c>
      <c r="B25" s="76" t="s">
        <v>32</v>
      </c>
      <c r="C25" s="60">
        <v>1189105.2917140403</v>
      </c>
      <c r="D25" s="60">
        <f>SUM(D26:D36)</f>
        <v>1189105.2917140401</v>
      </c>
      <c r="E25" s="61"/>
      <c r="F25" s="28"/>
      <c r="G25" s="28"/>
      <c r="H25" s="28"/>
      <c r="I25" s="28"/>
      <c r="J25" s="28"/>
    </row>
    <row r="26" spans="1:15" ht="16.5" x14ac:dyDescent="0.25">
      <c r="A26" s="35" t="s">
        <v>28</v>
      </c>
      <c r="B26" s="77" t="s">
        <v>53</v>
      </c>
      <c r="C26" s="60">
        <v>0</v>
      </c>
      <c r="D26" s="118">
        <f>VLOOKUP($D$10,'[1]Формат ИПР'!$D:$DG,66,0)*1000</f>
        <v>0</v>
      </c>
      <c r="E26" s="6"/>
      <c r="F26" s="6"/>
    </row>
    <row r="27" spans="1:15" ht="16.5" x14ac:dyDescent="0.25">
      <c r="A27" s="35" t="s">
        <v>80</v>
      </c>
      <c r="B27" s="77" t="s">
        <v>55</v>
      </c>
      <c r="C27" s="60">
        <v>702737.52818999998</v>
      </c>
      <c r="D27" s="118">
        <f>VLOOKUP($D$10,'[1]Формат ИПР'!$D:$DG,68,0)*1000</f>
        <v>702737.52818999998</v>
      </c>
      <c r="E27" s="6"/>
      <c r="F27" s="6"/>
    </row>
    <row r="28" spans="1:15" ht="16.5" x14ac:dyDescent="0.25">
      <c r="A28" s="35" t="s">
        <v>81</v>
      </c>
      <c r="B28" s="77" t="s">
        <v>56</v>
      </c>
      <c r="C28" s="60">
        <v>139612.44000479637</v>
      </c>
      <c r="D28" s="118">
        <f>VLOOKUP($D$10,'[1]Формат ИПР'!$D:$DG,70,0)*1000</f>
        <v>48071.958130000006</v>
      </c>
      <c r="E28" s="19"/>
      <c r="F28" s="6"/>
    </row>
    <row r="29" spans="1:15" ht="16.5" x14ac:dyDescent="0.25">
      <c r="A29" s="35" t="s">
        <v>82</v>
      </c>
      <c r="B29" s="77" t="s">
        <v>57</v>
      </c>
      <c r="C29" s="60">
        <v>0</v>
      </c>
      <c r="D29" s="118">
        <f>VLOOKUP($D$10,'[1]Формат ИПР'!$D:$DG,72,0)*1000</f>
        <v>121576.28968</v>
      </c>
      <c r="E29" s="19"/>
      <c r="F29" s="6"/>
    </row>
    <row r="30" spans="1:15" ht="16.5" x14ac:dyDescent="0.25">
      <c r="A30" s="35" t="s">
        <v>54</v>
      </c>
      <c r="B30" s="77" t="s">
        <v>58</v>
      </c>
      <c r="C30" s="60">
        <v>0</v>
      </c>
      <c r="D30" s="118">
        <f>VLOOKUP($D$10,'[1]Формат ИПР'!$D:$DG,74,0)*1000</f>
        <v>302459.81329880038</v>
      </c>
      <c r="E30" s="19"/>
      <c r="F30" s="6"/>
    </row>
    <row r="31" spans="1:15" ht="16.5" x14ac:dyDescent="0.25">
      <c r="A31" s="35" t="s">
        <v>194</v>
      </c>
      <c r="B31" s="77" t="s">
        <v>195</v>
      </c>
      <c r="C31" s="60">
        <v>346755.32351924398</v>
      </c>
      <c r="D31" s="118">
        <f>VLOOKUP($D$10,'[1]Формат ИПР'!$D:$DG,75,0)*1000</f>
        <v>14259.702415239644</v>
      </c>
      <c r="E31" s="19"/>
      <c r="F31" s="6"/>
    </row>
    <row r="32" spans="1:15" ht="16.5" x14ac:dyDescent="0.25">
      <c r="A32" s="35" t="s">
        <v>198</v>
      </c>
      <c r="B32" s="77" t="s">
        <v>202</v>
      </c>
      <c r="C32" s="60">
        <v>0</v>
      </c>
      <c r="D32" s="118">
        <f>VLOOKUP($D$10,'[1]Формат ИПР'!$D:$DG,77,0)*1000</f>
        <v>0</v>
      </c>
      <c r="E32" s="19"/>
      <c r="F32" s="6"/>
    </row>
    <row r="33" spans="1:15" ht="16.5" x14ac:dyDescent="0.25">
      <c r="A33" s="35" t="s">
        <v>199</v>
      </c>
      <c r="B33" s="77" t="s">
        <v>203</v>
      </c>
      <c r="C33" s="60">
        <v>0</v>
      </c>
      <c r="D33" s="118">
        <f>VLOOKUP($D$10,'[1]Формат ИПР'!$D:$DG,79,0)*1000</f>
        <v>0</v>
      </c>
      <c r="E33" s="19"/>
      <c r="F33" s="6"/>
    </row>
    <row r="34" spans="1:15" ht="16.5" x14ac:dyDescent="0.25">
      <c r="A34" s="35" t="s">
        <v>200</v>
      </c>
      <c r="B34" s="77" t="s">
        <v>204</v>
      </c>
      <c r="C34" s="60">
        <v>0</v>
      </c>
      <c r="D34" s="118">
        <f>VLOOKUP($D$10,'[1]Формат ИПР'!$D:$DG,81,0)*1000</f>
        <v>0</v>
      </c>
      <c r="E34" s="19"/>
      <c r="F34" s="6"/>
    </row>
    <row r="35" spans="1:15" ht="16.5" x14ac:dyDescent="0.25">
      <c r="A35" s="35" t="s">
        <v>201</v>
      </c>
      <c r="B35" s="77" t="s">
        <v>206</v>
      </c>
      <c r="C35" s="60">
        <v>0</v>
      </c>
      <c r="D35" s="118">
        <f>VLOOKUP($D$10,'[1]Формат ИПР'!$D:$DG,83,0)*1000</f>
        <v>0</v>
      </c>
      <c r="E35" s="19"/>
      <c r="F35" s="6"/>
    </row>
    <row r="36" spans="1:15" ht="16.5" x14ac:dyDescent="0.25">
      <c r="A36" s="35" t="s">
        <v>205</v>
      </c>
      <c r="B36" s="77" t="s">
        <v>207</v>
      </c>
      <c r="C36" s="60">
        <v>0</v>
      </c>
      <c r="D36" s="118">
        <v>0</v>
      </c>
      <c r="E36" s="19"/>
      <c r="F36" s="6"/>
    </row>
    <row r="37" spans="1:15" x14ac:dyDescent="0.25">
      <c r="A37" s="62"/>
      <c r="B37" s="57"/>
      <c r="C37" s="210"/>
      <c r="D37" s="210"/>
      <c r="E37" s="114"/>
    </row>
    <row r="38" spans="1:15" ht="18" x14ac:dyDescent="0.25">
      <c r="A38" s="211" t="s">
        <v>59</v>
      </c>
      <c r="B38" s="211"/>
      <c r="C38" s="211"/>
      <c r="D38" s="211"/>
      <c r="E38" s="211"/>
    </row>
    <row r="39" spans="1:15" x14ac:dyDescent="0.25">
      <c r="A39" s="209" t="s">
        <v>60</v>
      </c>
      <c r="B39" s="209"/>
      <c r="C39" s="209"/>
      <c r="D39" s="209"/>
      <c r="E39" s="209"/>
    </row>
    <row r="40" spans="1:15" x14ac:dyDescent="0.25">
      <c r="A40" s="209" t="s">
        <v>61</v>
      </c>
      <c r="B40" s="209"/>
      <c r="C40" s="209"/>
      <c r="D40" s="209"/>
      <c r="E40" s="209"/>
    </row>
    <row r="41" spans="1:15" x14ac:dyDescent="0.25">
      <c r="A41" s="209" t="s">
        <v>62</v>
      </c>
      <c r="B41" s="209"/>
      <c r="C41" s="209"/>
      <c r="D41" s="209"/>
      <c r="E41" s="209"/>
      <c r="F41" s="24"/>
      <c r="G41" s="34"/>
      <c r="H41" s="34"/>
      <c r="I41" s="34"/>
      <c r="J41" s="34"/>
      <c r="K41" s="34"/>
      <c r="L41" s="34"/>
      <c r="M41" s="34"/>
      <c r="N41" s="34"/>
      <c r="O41" s="34"/>
    </row>
    <row r="42" spans="1:15" x14ac:dyDescent="0.25">
      <c r="A42" s="64"/>
      <c r="B42" s="64"/>
      <c r="C42" s="64"/>
      <c r="D42" s="64"/>
      <c r="E42" s="64"/>
      <c r="F42" s="24"/>
      <c r="G42" s="34"/>
      <c r="H42" s="34"/>
      <c r="I42" s="34"/>
      <c r="J42" s="34"/>
      <c r="K42" s="34"/>
      <c r="L42" s="34"/>
      <c r="M42" s="34"/>
      <c r="N42" s="34"/>
      <c r="O42" s="34"/>
    </row>
    <row r="43" spans="1:15" x14ac:dyDescent="0.25">
      <c r="A43" s="201"/>
      <c r="B43" s="201"/>
      <c r="C43" s="201"/>
      <c r="D43" s="201"/>
      <c r="E43" s="201"/>
      <c r="F43" s="24"/>
      <c r="G43" s="34"/>
      <c r="H43" s="34"/>
      <c r="I43" s="34"/>
      <c r="J43" s="34"/>
      <c r="K43" s="34"/>
      <c r="L43" s="34"/>
      <c r="M43" s="34"/>
      <c r="N43" s="34"/>
      <c r="O43" s="34"/>
    </row>
    <row r="44" spans="1:15" ht="63" x14ac:dyDescent="0.25">
      <c r="A44" s="208" t="s">
        <v>66</v>
      </c>
      <c r="B44" s="208"/>
      <c r="C44" s="208"/>
      <c r="D44" s="65"/>
      <c r="E44" s="65" t="s">
        <v>67</v>
      </c>
      <c r="F44" s="24"/>
      <c r="G44" s="34"/>
      <c r="H44" s="34"/>
      <c r="I44" s="34"/>
      <c r="J44" s="34"/>
      <c r="K44" s="34"/>
      <c r="L44" s="34"/>
      <c r="M44" s="34"/>
      <c r="N44" s="34"/>
      <c r="O44" s="34"/>
    </row>
    <row r="45" spans="1:15" x14ac:dyDescent="0.25">
      <c r="A45" s="68"/>
      <c r="B45" s="69"/>
      <c r="C45" s="70"/>
      <c r="D45" s="63" t="s">
        <v>63</v>
      </c>
      <c r="E45" s="65"/>
      <c r="F45" s="24"/>
      <c r="G45" s="34"/>
      <c r="H45" s="34"/>
      <c r="I45" s="34"/>
      <c r="J45" s="34"/>
      <c r="K45" s="34"/>
      <c r="L45" s="34"/>
      <c r="M45" s="34"/>
      <c r="N45" s="34"/>
      <c r="O45" s="34"/>
    </row>
    <row r="46" spans="1:15" x14ac:dyDescent="0.25">
      <c r="A46" s="68"/>
      <c r="B46" s="70"/>
      <c r="C46" s="70"/>
      <c r="D46" s="65"/>
      <c r="E46" s="65"/>
      <c r="F46" s="24"/>
      <c r="G46" s="34"/>
      <c r="H46" s="34"/>
      <c r="I46" s="34"/>
      <c r="J46" s="34"/>
      <c r="K46" s="34"/>
      <c r="L46" s="34"/>
      <c r="M46" s="34"/>
      <c r="N46" s="34"/>
      <c r="O46" s="34"/>
    </row>
    <row r="47" spans="1:15" x14ac:dyDescent="0.25">
      <c r="A47" s="208" t="s">
        <v>68</v>
      </c>
      <c r="B47" s="208"/>
      <c r="C47" s="208"/>
      <c r="D47" s="66"/>
      <c r="E47" s="66" t="s">
        <v>69</v>
      </c>
      <c r="F47" s="24"/>
      <c r="G47" s="34"/>
      <c r="H47" s="34"/>
      <c r="I47" s="34"/>
      <c r="J47" s="34"/>
      <c r="K47" s="34"/>
      <c r="L47" s="34"/>
      <c r="M47" s="34"/>
      <c r="N47" s="34"/>
      <c r="O47" s="34"/>
    </row>
    <row r="48" spans="1:15" x14ac:dyDescent="0.25">
      <c r="A48" s="71"/>
      <c r="B48" s="69"/>
      <c r="C48" s="70"/>
      <c r="D48" s="63" t="s">
        <v>63</v>
      </c>
      <c r="E48" s="67"/>
      <c r="F48" s="24"/>
      <c r="G48" s="34"/>
      <c r="H48" s="34"/>
      <c r="I48" s="34"/>
      <c r="J48" s="34"/>
      <c r="K48" s="34"/>
      <c r="L48" s="34"/>
      <c r="M48" s="34"/>
      <c r="N48" s="34"/>
      <c r="O48" s="34"/>
    </row>
  </sheetData>
  <mergeCells count="21">
    <mergeCell ref="A16:D16"/>
    <mergeCell ref="A9:P9"/>
    <mergeCell ref="B4:K4"/>
    <mergeCell ref="A5:M5"/>
    <mergeCell ref="A6:M6"/>
    <mergeCell ref="A7:M7"/>
    <mergeCell ref="A8:M8"/>
    <mergeCell ref="A11:P11"/>
    <mergeCell ref="A12:P12"/>
    <mergeCell ref="A13:P13"/>
    <mergeCell ref="A14:P14"/>
    <mergeCell ref="A15:P15"/>
    <mergeCell ref="F20:O20"/>
    <mergeCell ref="A44:C44"/>
    <mergeCell ref="A47:C47"/>
    <mergeCell ref="A41:E41"/>
    <mergeCell ref="A43:E43"/>
    <mergeCell ref="C37:D37"/>
    <mergeCell ref="A38:E38"/>
    <mergeCell ref="A39:E39"/>
    <mergeCell ref="A40:E4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т1 </vt:lpstr>
      <vt:lpstr>т2</vt:lpstr>
      <vt:lpstr>C</vt:lpstr>
      <vt:lpstr>т3</vt:lpstr>
      <vt:lpstr>т4 </vt:lpstr>
      <vt:lpstr>т5</vt:lpstr>
      <vt:lpstr>т6</vt:lpstr>
      <vt:lpstr>'т1 '!Заголовки_для_печати</vt:lpstr>
      <vt:lpstr>т2!Заголовки_для_печати</vt:lpstr>
      <vt:lpstr>т3!Заголовки_для_печати</vt:lpstr>
      <vt:lpstr>т5!Заголовки_для_печати</vt:lpstr>
      <vt:lpstr>т6!Заголовки_для_печати</vt:lpstr>
      <vt:lpstr>'т1 '!Область_печати</vt:lpstr>
      <vt:lpstr>т2!Область_печати</vt:lpstr>
      <vt:lpstr>т3!Область_печати</vt:lpstr>
      <vt:lpstr>'т4 '!Область_печати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2022-03-29T14:29:36Z</dcterms:modified>
</cp:coreProperties>
</file>